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# Basia\Budżet 2025\"/>
    </mc:Choice>
  </mc:AlternateContent>
  <bookViews>
    <workbookView xWindow="0" yWindow="0" windowWidth="28800" windowHeight="11835" firstSheet="1" activeTab="6"/>
  </bookViews>
  <sheets>
    <sheet name="sport 2017" sheetId="1" r:id="rId1"/>
    <sheet name="sport 2018" sheetId="4" r:id="rId2"/>
    <sheet name="2021" sheetId="7" r:id="rId3"/>
    <sheet name="2022 umowy" sheetId="2" r:id="rId4"/>
    <sheet name="2023 umowy" sheetId="8" r:id="rId5"/>
    <sheet name=" 2024 Umowy" sheetId="10" r:id="rId6"/>
    <sheet name="2025 umowy " sheetId="9" r:id="rId7"/>
  </sheets>
  <definedNames>
    <definedName name="_xlnm.Print_Area" localSheetId="3">'2022 umowy'!$A$1:$Z$119</definedName>
    <definedName name="_xlnm.Print_Area" localSheetId="6">'2025 umowy '!$A$1:$Z$128</definedName>
    <definedName name="_xlnm.Print_Area" localSheetId="1">'sport 2018'!$B$1:$N$64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Z5" i="9" l="1"/>
  <c r="V5" i="9"/>
  <c r="Y5" i="9"/>
  <c r="Y28" i="9" l="1"/>
  <c r="Y8" i="9"/>
  <c r="Y112" i="9" l="1"/>
  <c r="Y96" i="9"/>
  <c r="Y94" i="9" l="1"/>
  <c r="Y127" i="9" s="1"/>
  <c r="X74" i="9"/>
  <c r="X5" i="9"/>
  <c r="W127" i="9"/>
  <c r="X127" i="9"/>
  <c r="Y38" i="9"/>
  <c r="W38" i="9"/>
  <c r="X128" i="9" l="1"/>
  <c r="Y36" i="9"/>
  <c r="W36" i="9"/>
  <c r="V28" i="9" l="1"/>
  <c r="Y90" i="9"/>
  <c r="Y50" i="9"/>
  <c r="Y29" i="10" l="1"/>
  <c r="V8" i="10"/>
  <c r="Z74" i="10" l="1"/>
  <c r="X123" i="10"/>
  <c r="W123" i="10"/>
  <c r="V123" i="10"/>
  <c r="T123" i="10"/>
  <c r="S123" i="10"/>
  <c r="R123" i="10"/>
  <c r="Q123" i="10"/>
  <c r="O123" i="10"/>
  <c r="N123" i="10"/>
  <c r="M123" i="10"/>
  <c r="L123" i="10"/>
  <c r="K123" i="10"/>
  <c r="J123" i="10"/>
  <c r="P122" i="10"/>
  <c r="Y121" i="10"/>
  <c r="F119" i="10"/>
  <c r="E119" i="10"/>
  <c r="U117" i="10"/>
  <c r="P117" i="10"/>
  <c r="P116" i="10"/>
  <c r="J114" i="10"/>
  <c r="U111" i="10"/>
  <c r="P111" i="10"/>
  <c r="P97" i="10"/>
  <c r="U96" i="10"/>
  <c r="P93" i="10"/>
  <c r="U92" i="10"/>
  <c r="P92" i="10"/>
  <c r="G92" i="10"/>
  <c r="U86" i="10"/>
  <c r="P86" i="10"/>
  <c r="P85" i="10"/>
  <c r="Y79" i="10"/>
  <c r="Y123" i="10" s="1"/>
  <c r="P79" i="10"/>
  <c r="Y72" i="10"/>
  <c r="X72" i="10"/>
  <c r="W72" i="10"/>
  <c r="V72" i="10"/>
  <c r="U69" i="10"/>
  <c r="U67" i="10" s="1"/>
  <c r="T67" i="10"/>
  <c r="S67" i="10"/>
  <c r="R67" i="10"/>
  <c r="Q67" i="10"/>
  <c r="O67" i="10"/>
  <c r="N67" i="10"/>
  <c r="P67" i="10" s="1"/>
  <c r="M67" i="10"/>
  <c r="L67" i="10"/>
  <c r="K67" i="10"/>
  <c r="J67" i="10"/>
  <c r="I67" i="10"/>
  <c r="Y66" i="10"/>
  <c r="P65" i="10"/>
  <c r="Y64" i="10"/>
  <c r="X64" i="10"/>
  <c r="W64" i="10"/>
  <c r="V64" i="10"/>
  <c r="U64" i="10"/>
  <c r="T64" i="10"/>
  <c r="S64" i="10"/>
  <c r="R64" i="10"/>
  <c r="Q64" i="10"/>
  <c r="O64" i="10"/>
  <c r="P64" i="10" s="1"/>
  <c r="N64" i="10"/>
  <c r="M64" i="10"/>
  <c r="L64" i="10"/>
  <c r="K64" i="10"/>
  <c r="J64" i="10"/>
  <c r="I64" i="10"/>
  <c r="P55" i="10"/>
  <c r="P54" i="10"/>
  <c r="Y53" i="10"/>
  <c r="X53" i="10"/>
  <c r="W53" i="10"/>
  <c r="V53" i="10"/>
  <c r="U53" i="10"/>
  <c r="T53" i="10"/>
  <c r="S53" i="10"/>
  <c r="R53" i="10"/>
  <c r="Q53" i="10"/>
  <c r="O53" i="10"/>
  <c r="P53" i="10" s="1"/>
  <c r="N53" i="10"/>
  <c r="M53" i="10"/>
  <c r="L53" i="10"/>
  <c r="K53" i="10"/>
  <c r="J53" i="10"/>
  <c r="I53" i="10"/>
  <c r="P51" i="10"/>
  <c r="Y50" i="10"/>
  <c r="Y43" i="10" s="1"/>
  <c r="U50" i="10"/>
  <c r="U43" i="10" s="1"/>
  <c r="P50" i="10"/>
  <c r="P49" i="10"/>
  <c r="P45" i="10"/>
  <c r="P44" i="10"/>
  <c r="X43" i="10"/>
  <c r="W43" i="10"/>
  <c r="V43" i="10"/>
  <c r="T43" i="10"/>
  <c r="S43" i="10"/>
  <c r="R43" i="10"/>
  <c r="Q43" i="10"/>
  <c r="O43" i="10"/>
  <c r="N43" i="10"/>
  <c r="M43" i="10"/>
  <c r="L43" i="10"/>
  <c r="K43" i="10"/>
  <c r="J43" i="10"/>
  <c r="I43" i="10"/>
  <c r="Y39" i="10"/>
  <c r="X39" i="10"/>
  <c r="W39" i="10"/>
  <c r="V39" i="10"/>
  <c r="U39" i="10"/>
  <c r="T39" i="10"/>
  <c r="S39" i="10"/>
  <c r="Q39" i="10"/>
  <c r="Y37" i="10"/>
  <c r="X37" i="10"/>
  <c r="W37" i="10"/>
  <c r="V37" i="10"/>
  <c r="U37" i="10"/>
  <c r="T37" i="10"/>
  <c r="S37" i="10"/>
  <c r="Q37" i="10"/>
  <c r="P36" i="10"/>
  <c r="P35" i="10"/>
  <c r="P34" i="10"/>
  <c r="P33" i="10"/>
  <c r="Y32" i="10"/>
  <c r="X32" i="10"/>
  <c r="W32" i="10"/>
  <c r="V32" i="10"/>
  <c r="U32" i="10"/>
  <c r="T32" i="10"/>
  <c r="S32" i="10"/>
  <c r="R32" i="10"/>
  <c r="Q32" i="10"/>
  <c r="O32" i="10"/>
  <c r="N32" i="10"/>
  <c r="M32" i="10"/>
  <c r="L32" i="10"/>
  <c r="K32" i="10"/>
  <c r="J32" i="10"/>
  <c r="I32" i="10"/>
  <c r="Y23" i="10"/>
  <c r="W29" i="10"/>
  <c r="V29" i="10"/>
  <c r="U29" i="10"/>
  <c r="P27" i="10"/>
  <c r="P25" i="10"/>
  <c r="P24" i="10"/>
  <c r="X23" i="10"/>
  <c r="W23" i="10"/>
  <c r="V23" i="10"/>
  <c r="U23" i="10"/>
  <c r="T23" i="10"/>
  <c r="S23" i="10"/>
  <c r="R23" i="10"/>
  <c r="Q23" i="10"/>
  <c r="O23" i="10"/>
  <c r="N23" i="10"/>
  <c r="M23" i="10"/>
  <c r="L23" i="10"/>
  <c r="K23" i="10"/>
  <c r="J23" i="10"/>
  <c r="I23" i="10"/>
  <c r="P18" i="10"/>
  <c r="P17" i="10"/>
  <c r="P16" i="10"/>
  <c r="Y14" i="10"/>
  <c r="U14" i="10"/>
  <c r="P14" i="10"/>
  <c r="G14" i="10"/>
  <c r="G124" i="10" s="1"/>
  <c r="H12" i="10"/>
  <c r="P10" i="10"/>
  <c r="Y8" i="10"/>
  <c r="Y75" i="10" s="1"/>
  <c r="V75" i="10"/>
  <c r="U8" i="10"/>
  <c r="U5" i="10" s="1"/>
  <c r="Q8" i="10"/>
  <c r="Q5" i="10" s="1"/>
  <c r="P8" i="10"/>
  <c r="X5" i="10"/>
  <c r="W5" i="10"/>
  <c r="T5" i="10"/>
  <c r="S5" i="10"/>
  <c r="R5" i="10"/>
  <c r="O5" i="10"/>
  <c r="N5" i="10"/>
  <c r="P5" i="10" s="1"/>
  <c r="M5" i="10"/>
  <c r="L5" i="10"/>
  <c r="K5" i="10"/>
  <c r="J5" i="10"/>
  <c r="I5" i="10"/>
  <c r="P43" i="10" l="1"/>
  <c r="V5" i="10"/>
  <c r="V74" i="10" s="1"/>
  <c r="V124" i="10" s="1"/>
  <c r="Q74" i="10"/>
  <c r="Q124" i="10" s="1"/>
  <c r="Q125" i="10" s="1"/>
  <c r="U74" i="10"/>
  <c r="P32" i="10"/>
  <c r="U123" i="10"/>
  <c r="K114" i="10"/>
  <c r="S74" i="10"/>
  <c r="S124" i="10" s="1"/>
  <c r="W74" i="10"/>
  <c r="W124" i="10" s="1"/>
  <c r="P23" i="10"/>
  <c r="R74" i="10"/>
  <c r="R124" i="10" s="1"/>
  <c r="T74" i="10"/>
  <c r="T124" i="10" s="1"/>
  <c r="M74" i="10"/>
  <c r="M124" i="10" s="1"/>
  <c r="N74" i="10"/>
  <c r="N124" i="10" s="1"/>
  <c r="L74" i="10"/>
  <c r="L124" i="10" s="1"/>
  <c r="K74" i="10"/>
  <c r="K124" i="10" s="1"/>
  <c r="X74" i="10"/>
  <c r="X124" i="10" s="1"/>
  <c r="F125" i="10"/>
  <c r="J74" i="10"/>
  <c r="J124" i="10" s="1"/>
  <c r="I124" i="10"/>
  <c r="Y5" i="10"/>
  <c r="Y74" i="10" s="1"/>
  <c r="P123" i="10"/>
  <c r="O74" i="10"/>
  <c r="G119" i="10"/>
  <c r="G125" i="10" s="1"/>
  <c r="Y64" i="9"/>
  <c r="W64" i="9"/>
  <c r="W74" i="9" s="1"/>
  <c r="V64" i="9"/>
  <c r="Y53" i="9"/>
  <c r="W53" i="9"/>
  <c r="V53" i="9"/>
  <c r="Y43" i="9"/>
  <c r="W43" i="9"/>
  <c r="V43" i="9"/>
  <c r="Y31" i="9"/>
  <c r="W31" i="9"/>
  <c r="V31" i="9"/>
  <c r="Y22" i="9"/>
  <c r="W22" i="9"/>
  <c r="V22" i="9"/>
  <c r="V74" i="9" s="1"/>
  <c r="W5" i="9"/>
  <c r="AA5" i="9"/>
  <c r="Y74" i="9" l="1"/>
  <c r="Y124" i="10"/>
  <c r="AA74" i="10"/>
  <c r="U124" i="10"/>
  <c r="P74" i="10"/>
  <c r="O124" i="10"/>
  <c r="P124" i="10" s="1"/>
  <c r="AC16" i="9" l="1"/>
  <c r="AE5" i="9"/>
  <c r="V127" i="9" l="1"/>
  <c r="S28" i="2" l="1"/>
  <c r="U28" i="2"/>
  <c r="Q28" i="2"/>
  <c r="V117" i="8"/>
  <c r="X116" i="8"/>
  <c r="W116" i="8"/>
  <c r="V116" i="8"/>
  <c r="T116" i="8"/>
  <c r="S116" i="8"/>
  <c r="R116" i="8"/>
  <c r="Q116" i="8"/>
  <c r="O116" i="8"/>
  <c r="N116" i="8"/>
  <c r="M116" i="8"/>
  <c r="L116" i="8"/>
  <c r="K116" i="8"/>
  <c r="J116" i="8"/>
  <c r="Y115" i="8"/>
  <c r="P115" i="8"/>
  <c r="F113" i="8"/>
  <c r="E113" i="8"/>
  <c r="Y111" i="8"/>
  <c r="U111" i="8"/>
  <c r="P111" i="8"/>
  <c r="P110" i="8"/>
  <c r="J108" i="8"/>
  <c r="Y105" i="8"/>
  <c r="U105" i="8"/>
  <c r="P105" i="8"/>
  <c r="P91" i="8"/>
  <c r="Y90" i="8"/>
  <c r="U90" i="8"/>
  <c r="Y88" i="8"/>
  <c r="P87" i="8"/>
  <c r="Y86" i="8"/>
  <c r="U86" i="8"/>
  <c r="P86" i="8"/>
  <c r="G86" i="8"/>
  <c r="K108" i="8" s="1"/>
  <c r="Y84" i="8"/>
  <c r="Y80" i="8"/>
  <c r="U80" i="8"/>
  <c r="U116" i="8" s="1"/>
  <c r="P80" i="8"/>
  <c r="P79" i="8"/>
  <c r="Y73" i="8"/>
  <c r="Y116" i="8" s="1"/>
  <c r="P73" i="8"/>
  <c r="Y66" i="8"/>
  <c r="X66" i="8"/>
  <c r="X68" i="8" s="1"/>
  <c r="V66" i="8"/>
  <c r="U64" i="8"/>
  <c r="U62" i="8"/>
  <c r="T62" i="8"/>
  <c r="S62" i="8"/>
  <c r="R62" i="8"/>
  <c r="Q62" i="8"/>
  <c r="O62" i="8"/>
  <c r="N62" i="8"/>
  <c r="M62" i="8"/>
  <c r="L62" i="8"/>
  <c r="K62" i="8"/>
  <c r="J62" i="8"/>
  <c r="I62" i="8"/>
  <c r="P60" i="8"/>
  <c r="Y59" i="8"/>
  <c r="W59" i="8"/>
  <c r="V59" i="8"/>
  <c r="U59" i="8"/>
  <c r="T59" i="8"/>
  <c r="S59" i="8"/>
  <c r="R59" i="8"/>
  <c r="Q59" i="8"/>
  <c r="O59" i="8"/>
  <c r="N59" i="8"/>
  <c r="M59" i="8"/>
  <c r="L59" i="8"/>
  <c r="K59" i="8"/>
  <c r="J59" i="8"/>
  <c r="I59" i="8"/>
  <c r="P52" i="8"/>
  <c r="P51" i="8"/>
  <c r="Y50" i="8"/>
  <c r="X50" i="8"/>
  <c r="W50" i="8"/>
  <c r="V50" i="8"/>
  <c r="U50" i="8"/>
  <c r="T50" i="8"/>
  <c r="S50" i="8"/>
  <c r="R50" i="8"/>
  <c r="Q50" i="8"/>
  <c r="O50" i="8"/>
  <c r="P50" i="8" s="1"/>
  <c r="N50" i="8"/>
  <c r="M50" i="8"/>
  <c r="L50" i="8"/>
  <c r="K50" i="8"/>
  <c r="J50" i="8"/>
  <c r="I50" i="8"/>
  <c r="P48" i="8"/>
  <c r="Y47" i="8"/>
  <c r="U47" i="8"/>
  <c r="P47" i="8"/>
  <c r="P46" i="8"/>
  <c r="P42" i="8"/>
  <c r="P41" i="8"/>
  <c r="Y40" i="8"/>
  <c r="X40" i="8"/>
  <c r="W40" i="8"/>
  <c r="V40" i="8"/>
  <c r="U40" i="8"/>
  <c r="T40" i="8"/>
  <c r="S40" i="8"/>
  <c r="R40" i="8"/>
  <c r="Q40" i="8"/>
  <c r="O40" i="8"/>
  <c r="N40" i="8"/>
  <c r="M40" i="8"/>
  <c r="L40" i="8"/>
  <c r="K40" i="8"/>
  <c r="J40" i="8"/>
  <c r="I40" i="8"/>
  <c r="Y37" i="8"/>
  <c r="W37" i="8"/>
  <c r="V37" i="8"/>
  <c r="U37" i="8"/>
  <c r="T37" i="8"/>
  <c r="S37" i="8"/>
  <c r="Q37" i="8"/>
  <c r="Y35" i="8"/>
  <c r="X35" i="8"/>
  <c r="V35" i="8"/>
  <c r="U35" i="8"/>
  <c r="T35" i="8"/>
  <c r="S35" i="8"/>
  <c r="Q35" i="8"/>
  <c r="P34" i="8"/>
  <c r="P33" i="8"/>
  <c r="P32" i="8"/>
  <c r="P31" i="8"/>
  <c r="Y30" i="8"/>
  <c r="X30" i="8"/>
  <c r="W30" i="8"/>
  <c r="V30" i="8"/>
  <c r="U30" i="8"/>
  <c r="T30" i="8"/>
  <c r="S30" i="8"/>
  <c r="R30" i="8"/>
  <c r="Q30" i="8"/>
  <c r="O30" i="8"/>
  <c r="N30" i="8"/>
  <c r="M30" i="8"/>
  <c r="L30" i="8"/>
  <c r="K30" i="8"/>
  <c r="J30" i="8"/>
  <c r="I30" i="8"/>
  <c r="Y29" i="8"/>
  <c r="Y22" i="8" s="1"/>
  <c r="U28" i="8"/>
  <c r="P26" i="8"/>
  <c r="P24" i="8"/>
  <c r="P23" i="8"/>
  <c r="X22" i="8"/>
  <c r="W22" i="8"/>
  <c r="V22" i="8"/>
  <c r="U22" i="8"/>
  <c r="T22" i="8"/>
  <c r="S22" i="8"/>
  <c r="R22" i="8"/>
  <c r="Q22" i="8"/>
  <c r="O22" i="8"/>
  <c r="N22" i="8"/>
  <c r="M22" i="8"/>
  <c r="L22" i="8"/>
  <c r="K22" i="8"/>
  <c r="J22" i="8"/>
  <c r="I22" i="8"/>
  <c r="I117" i="8" s="1"/>
  <c r="P18" i="8"/>
  <c r="P17" i="8"/>
  <c r="P16" i="8"/>
  <c r="Y14" i="8"/>
  <c r="U14" i="8"/>
  <c r="P14" i="8"/>
  <c r="G14" i="8"/>
  <c r="G117" i="8" s="1"/>
  <c r="H12" i="8"/>
  <c r="P10" i="8"/>
  <c r="Y8" i="8"/>
  <c r="U8" i="8"/>
  <c r="U5" i="8" s="1"/>
  <c r="Q8" i="8"/>
  <c r="P8" i="8"/>
  <c r="Y5" i="8"/>
  <c r="X5" i="8"/>
  <c r="W5" i="8"/>
  <c r="V5" i="8"/>
  <c r="T5" i="8"/>
  <c r="S5" i="8"/>
  <c r="R5" i="8"/>
  <c r="Q5" i="8"/>
  <c r="P5" i="8"/>
  <c r="O5" i="8"/>
  <c r="N5" i="8"/>
  <c r="M5" i="8"/>
  <c r="L5" i="8"/>
  <c r="K5" i="8"/>
  <c r="J5" i="8"/>
  <c r="I5" i="8"/>
  <c r="V68" i="8" l="1"/>
  <c r="X117" i="8"/>
  <c r="P62" i="8"/>
  <c r="U68" i="8"/>
  <c r="S68" i="8"/>
  <c r="P40" i="8"/>
  <c r="W68" i="8"/>
  <c r="W117" i="8" s="1"/>
  <c r="Q68" i="8"/>
  <c r="Q117" i="8" s="1"/>
  <c r="P30" i="8"/>
  <c r="M68" i="8"/>
  <c r="M117" i="8" s="1"/>
  <c r="T68" i="8"/>
  <c r="T117" i="8" s="1"/>
  <c r="P22" i="8"/>
  <c r="N68" i="8"/>
  <c r="N117" i="8" s="1"/>
  <c r="Y68" i="8"/>
  <c r="Y117" i="8" s="1"/>
  <c r="O68" i="8"/>
  <c r="O117" i="8" s="1"/>
  <c r="J68" i="8"/>
  <c r="J117" i="8" s="1"/>
  <c r="K68" i="8"/>
  <c r="K117" i="8" s="1"/>
  <c r="L68" i="8"/>
  <c r="L117" i="8" s="1"/>
  <c r="R68" i="8"/>
  <c r="R117" i="8" s="1"/>
  <c r="U117" i="8"/>
  <c r="S117" i="8"/>
  <c r="P59" i="8"/>
  <c r="P116" i="8"/>
  <c r="G113" i="8"/>
  <c r="P117" i="8" l="1"/>
  <c r="P68" i="8"/>
  <c r="AC14" i="9" l="1"/>
  <c r="AC17" i="9" s="1"/>
  <c r="AC5" i="9" l="1"/>
  <c r="T127" i="9" l="1"/>
  <c r="S127" i="9"/>
  <c r="R127" i="9"/>
  <c r="Q127" i="9"/>
  <c r="O127" i="9"/>
  <c r="N127" i="9"/>
  <c r="M127" i="9"/>
  <c r="L127" i="9"/>
  <c r="K127" i="9"/>
  <c r="J127" i="9"/>
  <c r="P123" i="9"/>
  <c r="F120" i="9"/>
  <c r="E120" i="9"/>
  <c r="U118" i="9"/>
  <c r="P118" i="9"/>
  <c r="P117" i="9"/>
  <c r="J115" i="9"/>
  <c r="U112" i="9"/>
  <c r="P112" i="9"/>
  <c r="P97" i="9"/>
  <c r="U96" i="9"/>
  <c r="AB93" i="9"/>
  <c r="P93" i="9"/>
  <c r="U92" i="9"/>
  <c r="P92" i="9"/>
  <c r="G92" i="9"/>
  <c r="U86" i="9"/>
  <c r="P86" i="9"/>
  <c r="P85" i="9"/>
  <c r="P79" i="9"/>
  <c r="U69" i="9"/>
  <c r="U67" i="9"/>
  <c r="T67" i="9"/>
  <c r="S67" i="9"/>
  <c r="R67" i="9"/>
  <c r="Q67" i="9"/>
  <c r="O67" i="9"/>
  <c r="N67" i="9"/>
  <c r="P67" i="9" s="1"/>
  <c r="M67" i="9"/>
  <c r="L67" i="9"/>
  <c r="K67" i="9"/>
  <c r="J67" i="9"/>
  <c r="I67" i="9"/>
  <c r="P65" i="9"/>
  <c r="U64" i="9"/>
  <c r="T64" i="9"/>
  <c r="S64" i="9"/>
  <c r="R64" i="9"/>
  <c r="Q64" i="9"/>
  <c r="O64" i="9"/>
  <c r="N64" i="9"/>
  <c r="M64" i="9"/>
  <c r="L64" i="9"/>
  <c r="K64" i="9"/>
  <c r="J64" i="9"/>
  <c r="I64" i="9"/>
  <c r="P55" i="9"/>
  <c r="P54" i="9"/>
  <c r="U53" i="9"/>
  <c r="T53" i="9"/>
  <c r="S53" i="9"/>
  <c r="R53" i="9"/>
  <c r="Q53" i="9"/>
  <c r="O53" i="9"/>
  <c r="N53" i="9"/>
  <c r="M53" i="9"/>
  <c r="L53" i="9"/>
  <c r="K53" i="9"/>
  <c r="J53" i="9"/>
  <c r="I53" i="9"/>
  <c r="P51" i="9"/>
  <c r="U50" i="9"/>
  <c r="U43" i="9" s="1"/>
  <c r="P50" i="9"/>
  <c r="P49" i="9"/>
  <c r="P45" i="9"/>
  <c r="P44" i="9"/>
  <c r="T43" i="9"/>
  <c r="S43" i="9"/>
  <c r="R43" i="9"/>
  <c r="Q43" i="9"/>
  <c r="O43" i="9"/>
  <c r="N43" i="9"/>
  <c r="M43" i="9"/>
  <c r="L43" i="9"/>
  <c r="K43" i="9"/>
  <c r="J43" i="9"/>
  <c r="I43" i="9"/>
  <c r="U38" i="9"/>
  <c r="T38" i="9"/>
  <c r="S38" i="9"/>
  <c r="Q38" i="9"/>
  <c r="U36" i="9"/>
  <c r="T36" i="9"/>
  <c r="S36" i="9"/>
  <c r="Q36" i="9"/>
  <c r="P35" i="9"/>
  <c r="P34" i="9"/>
  <c r="P33" i="9"/>
  <c r="P32" i="9"/>
  <c r="U31" i="9"/>
  <c r="T31" i="9"/>
  <c r="S31" i="9"/>
  <c r="R31" i="9"/>
  <c r="Q31" i="9"/>
  <c r="O31" i="9"/>
  <c r="N31" i="9"/>
  <c r="M31" i="9"/>
  <c r="L31" i="9"/>
  <c r="K31" i="9"/>
  <c r="J31" i="9"/>
  <c r="I31" i="9"/>
  <c r="U28" i="9"/>
  <c r="U22" i="9" s="1"/>
  <c r="P26" i="9"/>
  <c r="P24" i="9"/>
  <c r="P23" i="9"/>
  <c r="T22" i="9"/>
  <c r="S22" i="9"/>
  <c r="R22" i="9"/>
  <c r="Q22" i="9"/>
  <c r="O22" i="9"/>
  <c r="N22" i="9"/>
  <c r="M22" i="9"/>
  <c r="L22" i="9"/>
  <c r="K22" i="9"/>
  <c r="J22" i="9"/>
  <c r="I22" i="9"/>
  <c r="P18" i="9"/>
  <c r="P17" i="9"/>
  <c r="P16" i="9"/>
  <c r="U14" i="9"/>
  <c r="P14" i="9"/>
  <c r="G14" i="9"/>
  <c r="H12" i="9"/>
  <c r="AH11" i="9"/>
  <c r="AC11" i="9"/>
  <c r="AC13" i="9" s="1"/>
  <c r="P10" i="9"/>
  <c r="U8" i="9"/>
  <c r="Q8" i="9"/>
  <c r="P8" i="9"/>
  <c r="AA6" i="9"/>
  <c r="T5" i="9"/>
  <c r="S5" i="9"/>
  <c r="R5" i="9"/>
  <c r="O5" i="9"/>
  <c r="N5" i="9"/>
  <c r="M5" i="9"/>
  <c r="L5" i="9"/>
  <c r="K5" i="9"/>
  <c r="J5" i="9"/>
  <c r="I5" i="9"/>
  <c r="P127" i="9" l="1"/>
  <c r="U5" i="9"/>
  <c r="V128" i="9"/>
  <c r="G120" i="9"/>
  <c r="G129" i="9" s="1"/>
  <c r="P53" i="9"/>
  <c r="W128" i="9"/>
  <c r="P31" i="9"/>
  <c r="P5" i="9"/>
  <c r="P43" i="9"/>
  <c r="K74" i="9"/>
  <c r="K128" i="9" s="1"/>
  <c r="O74" i="9"/>
  <c r="O128" i="9" s="1"/>
  <c r="J74" i="9"/>
  <c r="J128" i="9" s="1"/>
  <c r="N74" i="9"/>
  <c r="N128" i="9" s="1"/>
  <c r="F129" i="9"/>
  <c r="M74" i="9"/>
  <c r="M128" i="9" s="1"/>
  <c r="P64" i="9"/>
  <c r="U127" i="9"/>
  <c r="R74" i="9"/>
  <c r="R128" i="9" s="1"/>
  <c r="T74" i="9"/>
  <c r="T128" i="9" s="1"/>
  <c r="U74" i="9"/>
  <c r="S74" i="9"/>
  <c r="S128" i="9" s="1"/>
  <c r="L74" i="9"/>
  <c r="L128" i="9" s="1"/>
  <c r="K115" i="9"/>
  <c r="I128" i="9"/>
  <c r="Q5" i="9"/>
  <c r="Q74" i="9" s="1"/>
  <c r="Q128" i="9" s="1"/>
  <c r="Q129" i="9" s="1"/>
  <c r="AI6" i="9"/>
  <c r="P22" i="9"/>
  <c r="AH33" i="9"/>
  <c r="G128" i="9"/>
  <c r="U113" i="2"/>
  <c r="U107" i="2"/>
  <c r="U92" i="2"/>
  <c r="U88" i="2"/>
  <c r="U82" i="2"/>
  <c r="U68" i="2"/>
  <c r="U58" i="2"/>
  <c r="T58" i="2"/>
  <c r="U55" i="2"/>
  <c r="T28" i="2"/>
  <c r="U33" i="2"/>
  <c r="U128" i="9" l="1"/>
  <c r="P74" i="9"/>
  <c r="Y128" i="9"/>
  <c r="P128" i="9"/>
  <c r="U14" i="2"/>
  <c r="U8" i="2"/>
  <c r="S66" i="2" l="1"/>
  <c r="AA20" i="2"/>
  <c r="AA14" i="2"/>
  <c r="Q66" i="2"/>
  <c r="Q45" i="2"/>
  <c r="Q5" i="2"/>
  <c r="U66" i="2" l="1"/>
  <c r="T66" i="2"/>
  <c r="T64" i="2"/>
  <c r="T48" i="2"/>
  <c r="T45" i="2"/>
  <c r="U45" i="2"/>
  <c r="U43" i="2"/>
  <c r="T43" i="2"/>
  <c r="T38" i="2"/>
  <c r="U5" i="2"/>
  <c r="T5" i="2"/>
  <c r="T118" i="2"/>
  <c r="T70" i="2" l="1"/>
  <c r="T119" i="2" s="1"/>
  <c r="Q58" i="2"/>
  <c r="Q118" i="2"/>
  <c r="AB89" i="2"/>
  <c r="Q43" i="2"/>
  <c r="Q38" i="2"/>
  <c r="Q8" i="2"/>
  <c r="AJ28" i="2" l="1"/>
  <c r="AH40" i="2"/>
  <c r="U64" i="2"/>
  <c r="U48" i="2"/>
  <c r="U70" i="2" s="1"/>
  <c r="U38" i="2"/>
  <c r="AH33" i="2"/>
  <c r="AH38" i="2"/>
  <c r="AH29" i="2"/>
  <c r="AH28" i="2"/>
  <c r="AH23" i="2"/>
  <c r="AH22" i="2"/>
  <c r="AH24" i="2" s="1"/>
  <c r="AH30" i="2" l="1"/>
  <c r="AH39" i="2"/>
  <c r="AH11" i="2" l="1"/>
  <c r="AG9" i="2"/>
  <c r="S43" i="2"/>
  <c r="S5" i="2"/>
  <c r="S118" i="2" l="1"/>
  <c r="S38" i="2" l="1"/>
  <c r="S45" i="2"/>
  <c r="AE5" i="2"/>
  <c r="AG6" i="2" l="1"/>
  <c r="AH7" i="2"/>
  <c r="AH6" i="2"/>
  <c r="R66" i="2"/>
  <c r="O66" i="2"/>
  <c r="N66" i="2"/>
  <c r="M66" i="2"/>
  <c r="L66" i="2"/>
  <c r="K66" i="2"/>
  <c r="J66" i="2"/>
  <c r="I66" i="2"/>
  <c r="AG5" i="2"/>
  <c r="AI5" i="2" s="1"/>
  <c r="P66" i="2" l="1"/>
  <c r="U118" i="2"/>
  <c r="U119" i="2" s="1"/>
  <c r="AC11" i="2" l="1"/>
  <c r="AC13" i="2" s="1"/>
  <c r="AE11" i="2"/>
  <c r="AE7" i="2"/>
  <c r="AC6" i="2"/>
  <c r="AC7" i="2" s="1"/>
  <c r="AE13" i="2" l="1"/>
  <c r="AJ23" i="2"/>
  <c r="S48" i="2"/>
  <c r="Q64" i="2"/>
  <c r="Q48" i="2"/>
  <c r="Q70" i="2" l="1"/>
  <c r="Q119" i="2" s="1"/>
  <c r="Q120" i="2" s="1"/>
  <c r="AG7" i="2"/>
  <c r="AC12" i="2"/>
  <c r="S58" i="2"/>
  <c r="S64" i="2" l="1"/>
  <c r="R118" i="2"/>
  <c r="R48" i="2" l="1"/>
  <c r="R58" i="2"/>
  <c r="K118" i="2"/>
  <c r="K5" i="2"/>
  <c r="R64" i="2"/>
  <c r="R38" i="2"/>
  <c r="R28" i="2"/>
  <c r="R5" i="2"/>
  <c r="R70" i="2" l="1"/>
  <c r="R119" i="2" s="1"/>
  <c r="P117" i="2"/>
  <c r="P113" i="2"/>
  <c r="P112" i="2"/>
  <c r="P107" i="2"/>
  <c r="P93" i="2"/>
  <c r="P89" i="2"/>
  <c r="P88" i="2"/>
  <c r="P82" i="2"/>
  <c r="P81" i="2"/>
  <c r="P75" i="2"/>
  <c r="P60" i="2"/>
  <c r="P65" i="2"/>
  <c r="P59" i="2"/>
  <c r="P56" i="2"/>
  <c r="P55" i="2"/>
  <c r="P54" i="2"/>
  <c r="P50" i="2"/>
  <c r="P49" i="2"/>
  <c r="P42" i="2"/>
  <c r="P41" i="2"/>
  <c r="P40" i="2"/>
  <c r="P39" i="2"/>
  <c r="P30" i="2"/>
  <c r="P32" i="2"/>
  <c r="P29" i="2"/>
  <c r="P24" i="2"/>
  <c r="P23" i="2"/>
  <c r="P22" i="2"/>
  <c r="P18" i="2"/>
  <c r="P17" i="2"/>
  <c r="P16" i="2"/>
  <c r="P14" i="2"/>
  <c r="P10" i="2"/>
  <c r="P8" i="2"/>
  <c r="O5" i="2"/>
  <c r="O38" i="2"/>
  <c r="O28" i="2"/>
  <c r="N118" i="2"/>
  <c r="O118" i="2"/>
  <c r="O64" i="2"/>
  <c r="N64" i="2"/>
  <c r="O58" i="2"/>
  <c r="N58" i="2"/>
  <c r="O48" i="2"/>
  <c r="N48" i="2"/>
  <c r="N38" i="2"/>
  <c r="N28" i="2"/>
  <c r="N5" i="2"/>
  <c r="I5" i="2"/>
  <c r="J118" i="2"/>
  <c r="L118" i="2"/>
  <c r="M5" i="2"/>
  <c r="L5" i="2"/>
  <c r="J5" i="2"/>
  <c r="P118" i="2" l="1"/>
  <c r="P64" i="2"/>
  <c r="P58" i="2"/>
  <c r="P5" i="2"/>
  <c r="P28" i="2"/>
  <c r="P38" i="2"/>
  <c r="P48" i="2"/>
  <c r="N70" i="2"/>
  <c r="N119" i="2" s="1"/>
  <c r="O70" i="2"/>
  <c r="F66" i="7"/>
  <c r="G66" i="7"/>
  <c r="H66" i="7"/>
  <c r="I66" i="7"/>
  <c r="E66" i="7"/>
  <c r="F39" i="7"/>
  <c r="G39" i="7"/>
  <c r="H39" i="7"/>
  <c r="I39" i="7"/>
  <c r="E39" i="7"/>
  <c r="F36" i="7"/>
  <c r="G36" i="7"/>
  <c r="H36" i="7"/>
  <c r="I36" i="7"/>
  <c r="E36" i="7"/>
  <c r="F33" i="7"/>
  <c r="G33" i="7"/>
  <c r="H33" i="7"/>
  <c r="I33" i="7"/>
  <c r="E33" i="7"/>
  <c r="F27" i="7"/>
  <c r="G27" i="7"/>
  <c r="H27" i="7"/>
  <c r="I27" i="7"/>
  <c r="E27" i="7"/>
  <c r="F23" i="7"/>
  <c r="G23" i="7"/>
  <c r="H23" i="7"/>
  <c r="I23" i="7"/>
  <c r="E23" i="7"/>
  <c r="F18" i="7"/>
  <c r="G18" i="7"/>
  <c r="H18" i="7"/>
  <c r="I18" i="7"/>
  <c r="E18" i="7"/>
  <c r="F7" i="7"/>
  <c r="G7" i="7"/>
  <c r="H7" i="7"/>
  <c r="I7" i="7"/>
  <c r="E7" i="7"/>
  <c r="F64" i="7"/>
  <c r="G64" i="7"/>
  <c r="H64" i="7"/>
  <c r="I64" i="7"/>
  <c r="E64" i="7"/>
  <c r="O119" i="2" l="1"/>
  <c r="P119" i="2" s="1"/>
  <c r="P70" i="2"/>
  <c r="M28" i="2"/>
  <c r="M118" i="2"/>
  <c r="M48" i="2"/>
  <c r="M38" i="2" l="1"/>
  <c r="I58" i="2" l="1"/>
  <c r="I48" i="2"/>
  <c r="I38" i="2"/>
  <c r="I28" i="2"/>
  <c r="I64" i="2"/>
  <c r="M64" i="2" l="1"/>
  <c r="M58" i="2"/>
  <c r="M70" i="2" l="1"/>
  <c r="M119" i="2" s="1"/>
  <c r="L28" i="2"/>
  <c r="L48" i="2"/>
  <c r="L64" i="2"/>
  <c r="L38" i="2"/>
  <c r="L58" i="2"/>
  <c r="L70" i="2" l="1"/>
  <c r="J28" i="2"/>
  <c r="J64" i="2"/>
  <c r="J58" i="2"/>
  <c r="J48" i="2"/>
  <c r="J38" i="2"/>
  <c r="K64" i="2"/>
  <c r="K58" i="2"/>
  <c r="K48" i="2"/>
  <c r="K38" i="2"/>
  <c r="K28" i="2"/>
  <c r="K70" i="2" l="1"/>
  <c r="L119" i="2"/>
  <c r="J70" i="2"/>
  <c r="J119" i="2" s="1"/>
  <c r="J110" i="2"/>
  <c r="K119" i="2" l="1"/>
  <c r="I119" i="2" l="1"/>
  <c r="G14" i="2" l="1"/>
  <c r="G88" i="2" l="1"/>
  <c r="G115" i="2" s="1"/>
  <c r="G119" i="2" l="1"/>
  <c r="H12" i="2"/>
  <c r="K110" i="2" l="1"/>
  <c r="F115" i="2" l="1"/>
  <c r="G120" i="2" s="1"/>
  <c r="E115" i="2"/>
  <c r="F120" i="2" l="1"/>
  <c r="J60" i="4"/>
  <c r="F60" i="4"/>
  <c r="E60" i="4"/>
  <c r="H17" i="4" l="1"/>
  <c r="K60" i="4"/>
  <c r="H55" i="4"/>
  <c r="H54" i="4"/>
  <c r="H53" i="4"/>
  <c r="H52" i="4"/>
  <c r="H51" i="4"/>
  <c r="H50" i="4"/>
  <c r="H49" i="4"/>
  <c r="H48" i="4"/>
  <c r="H47" i="4"/>
  <c r="H15" i="4"/>
  <c r="H46" i="4"/>
  <c r="H45" i="4"/>
  <c r="H44" i="4"/>
  <c r="H35" i="4"/>
  <c r="H34" i="4"/>
  <c r="H33" i="4"/>
  <c r="H32" i="4"/>
  <c r="H14" i="4"/>
  <c r="H13" i="4"/>
  <c r="H12" i="4"/>
  <c r="H28" i="4"/>
  <c r="H43" i="4"/>
  <c r="H42" i="4"/>
  <c r="H41" i="4"/>
  <c r="H40" i="4"/>
  <c r="H39" i="4"/>
  <c r="H19" i="4"/>
  <c r="H18" i="4"/>
  <c r="H16" i="4"/>
  <c r="H27" i="4"/>
  <c r="H26" i="4"/>
  <c r="H25" i="4"/>
  <c r="H24" i="4"/>
  <c r="H23" i="4"/>
  <c r="H58" i="4"/>
  <c r="H57" i="4"/>
  <c r="H56" i="4"/>
  <c r="H11" i="4"/>
  <c r="H10" i="4"/>
  <c r="H9" i="4"/>
  <c r="H8" i="4"/>
  <c r="H7" i="4"/>
  <c r="H6" i="4"/>
  <c r="H60" i="4" l="1"/>
  <c r="K49" i="1"/>
  <c r="E49" i="1"/>
  <c r="J49" i="1"/>
  <c r="H49" i="1" s="1"/>
  <c r="F49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" i="1"/>
  <c r="AA6" i="2"/>
  <c r="S70" i="2"/>
  <c r="AI24" i="2" s="1"/>
  <c r="AA7" i="2" l="1"/>
  <c r="AI8" i="2" s="1"/>
  <c r="AJ22" i="2"/>
  <c r="AK22" i="2" s="1"/>
  <c r="AI6" i="2"/>
  <c r="AI33" i="2"/>
  <c r="S119" i="2"/>
  <c r="AC119" i="2" s="1"/>
  <c r="I120" i="9"/>
  <c r="I113" i="8"/>
  <c r="I115" i="2"/>
  <c r="I119" i="10"/>
</calcChain>
</file>

<file path=xl/comments1.xml><?xml version="1.0" encoding="utf-8"?>
<comments xmlns="http://schemas.openxmlformats.org/spreadsheetml/2006/main">
  <authors>
    <author>uzytkownik</author>
  </authors>
  <commentList>
    <comment ref="B44" authorId="0" shapeId="0">
      <text>
        <r>
          <rPr>
            <b/>
            <sz val="9"/>
            <color indexed="81"/>
            <rFont val="Tahoma"/>
            <family val="2"/>
            <charset val="238"/>
          </rPr>
          <t>uzytkownik: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<sst xmlns="http://schemas.openxmlformats.org/spreadsheetml/2006/main" count="1378" uniqueCount="332">
  <si>
    <t>organizacja</t>
  </si>
  <si>
    <t>wnioskowana kwota</t>
  </si>
  <si>
    <t>zadanie/dyscyplina sportu</t>
  </si>
  <si>
    <t>organizacja imprez sportowo rekreacyjnych</t>
  </si>
  <si>
    <t>brydż</t>
  </si>
  <si>
    <t>UKS Fregata</t>
  </si>
  <si>
    <t>pływanie</t>
  </si>
  <si>
    <t>KS Trotyl Zarębki</t>
  </si>
  <si>
    <t xml:space="preserve">piłka nożna - senior - klasa okręgowa </t>
  </si>
  <si>
    <t>piłka nożna - senior - klasa B</t>
  </si>
  <si>
    <t>LKS Werynianka Werynia</t>
  </si>
  <si>
    <t>KKS Kolbuszowianka</t>
  </si>
  <si>
    <t>piłka ręczna - junior starszy i junior młodszy</t>
  </si>
  <si>
    <t>siatkówka - młodzik</t>
  </si>
  <si>
    <t>nordic walking</t>
  </si>
  <si>
    <t>MUKS Sokół Kolbuszowa</t>
  </si>
  <si>
    <t>piłka nożna - kobiet juniorki</t>
  </si>
  <si>
    <t>piłka nożna - kobiet seniorki</t>
  </si>
  <si>
    <t>piłka nożna - kobiet juniorki młodsze</t>
  </si>
  <si>
    <t>piłka nożna - kobiet młodziczki</t>
  </si>
  <si>
    <t>SSKK Nordic Walking</t>
  </si>
  <si>
    <t>UKS Kupno</t>
  </si>
  <si>
    <t>UKS Start Widełka</t>
  </si>
  <si>
    <t>badminton</t>
  </si>
  <si>
    <t>UKS Akademia Piłkarska Kolbuszowa</t>
  </si>
  <si>
    <t>gimnastyka - dzieci i młodzież</t>
  </si>
  <si>
    <t>tenis ziemny - dzieci i młodzież</t>
  </si>
  <si>
    <t>siatkówka - dzieci i młodzież</t>
  </si>
  <si>
    <t>UKS Spartakus Kolbuszowa</t>
  </si>
  <si>
    <t>siatkówka</t>
  </si>
  <si>
    <t>tenis stołowy</t>
  </si>
  <si>
    <t>szachy</t>
  </si>
  <si>
    <t>UKS Tiki -Taka Kolbuszowa</t>
  </si>
  <si>
    <t>lekkoatletyka</t>
  </si>
  <si>
    <t>lekkoatletyka - Kolbuszowska Dycha</t>
  </si>
  <si>
    <t>UKS Jedynka</t>
  </si>
  <si>
    <t>gry zespołowe</t>
  </si>
  <si>
    <t>UKS Wilga Widełka</t>
  </si>
  <si>
    <t>w budżecie</t>
  </si>
  <si>
    <t>siatkówka - kobiet</t>
  </si>
  <si>
    <t>Huragan Przedbórz</t>
  </si>
  <si>
    <t>piłka nożna - senior - klasa A</t>
  </si>
  <si>
    <t>Kolbuszowski Klub Karate</t>
  </si>
  <si>
    <t>UKS Nil</t>
  </si>
  <si>
    <t>UKS Dwójka</t>
  </si>
  <si>
    <t>+/-</t>
  </si>
  <si>
    <t>SnRRS Colbusovia</t>
  </si>
  <si>
    <t>FnRKFiS w Kolbuszowej</t>
  </si>
  <si>
    <t xml:space="preserve">stypendia sportowe </t>
  </si>
  <si>
    <t>13 zawodników</t>
  </si>
  <si>
    <t>piłka nożna* - żak</t>
  </si>
  <si>
    <t>piłka nożna* - młodzik młodszy</t>
  </si>
  <si>
    <t>piłka nożna* - młodzik starszy</t>
  </si>
  <si>
    <t>piłka nożna* - trampkarz młodszy</t>
  </si>
  <si>
    <t>piłka nożna* - trampkarz starszy</t>
  </si>
  <si>
    <t>piłka nożna* - orlik i żak</t>
  </si>
  <si>
    <t>piłka nożna* - orlik starszy</t>
  </si>
  <si>
    <t>piłka nożna* - orlik młodszy</t>
  </si>
  <si>
    <t>piłka nożna* - żak starszy</t>
  </si>
  <si>
    <t>piłka nożna* - żak młodszy</t>
  </si>
  <si>
    <t xml:space="preserve">piłka nożna* - junior </t>
  </si>
  <si>
    <t>piłka nożna* - junior młodszy</t>
  </si>
  <si>
    <t>piłka nożna* - dzieci</t>
  </si>
  <si>
    <t>LGD Siedlisko</t>
  </si>
  <si>
    <t>W pełni życia, w pełni sił</t>
  </si>
  <si>
    <t>PKPS ZMG Kolbuszowa</t>
  </si>
  <si>
    <t>Bank pomocy - rozdawnictwo żywności</t>
  </si>
  <si>
    <t>Prowadzenie zajęć pieśni i tańca</t>
  </si>
  <si>
    <t>Stowarzyszenie Lolek w Kupnie</t>
  </si>
  <si>
    <t>Klub Starszych Nastolatków</t>
  </si>
  <si>
    <t>Świetlica profilaktyczno wychowawcza</t>
  </si>
  <si>
    <t>Warsztaty przyrodnicze</t>
  </si>
  <si>
    <t>ROD Prefabet Kolbuszowa</t>
  </si>
  <si>
    <t>PZERiInw. w Kolbuszowej</t>
  </si>
  <si>
    <t>Organizacja wypoczynku dzieci i młodzieży</t>
  </si>
  <si>
    <t>Zajęcia śpiewu i tańca</t>
  </si>
  <si>
    <t>UKS Dwójka/Milenium</t>
  </si>
  <si>
    <t>Festiwal Spinacz</t>
  </si>
  <si>
    <t>CARITAS</t>
  </si>
  <si>
    <t>SPON</t>
  </si>
  <si>
    <t>sport</t>
  </si>
  <si>
    <t>Upowszechnianie kultury fizycznej i sportu poprzez organizację zajeć piłki nożnej dla grupy orlik, żak, trampkarz, młodzik</t>
  </si>
  <si>
    <t>Upowszechnianie kultury fizycznej i sportu poprzez organizację zajeć piłki nożnej seniorów</t>
  </si>
  <si>
    <t>Upowszechnianie kultury fizycznej i sportu poprzez organizację zajeć piłki nożnej kobiet</t>
  </si>
  <si>
    <t>Pozostałe dyscypliny:</t>
  </si>
  <si>
    <t>Brak oferty</t>
  </si>
  <si>
    <t xml:space="preserve"> - brak oferty</t>
  </si>
  <si>
    <t>oferty</t>
  </si>
  <si>
    <t>piłka nożna - senior - IV liga</t>
  </si>
  <si>
    <t>85154, § 2830</t>
  </si>
  <si>
    <t>851,§ 2830</t>
  </si>
  <si>
    <t>926, § 2360</t>
  </si>
  <si>
    <t>Fundacja Serce</t>
  </si>
  <si>
    <t xml:space="preserve">  - Sport to zdrowie - nauka pływania dla dzieci ze szkół z terenun gminy Kolbuszowa</t>
  </si>
  <si>
    <t>Pomoc ubogim poprzez prowadzenie jadłodajni</t>
  </si>
  <si>
    <t>umowy</t>
  </si>
  <si>
    <t>Rehabilitacja psychoruchowa niepełnosprawnych - zajecia besen</t>
  </si>
  <si>
    <t xml:space="preserve">piłka nożna w grupach młodszych  - junior starszy, junior młodszy, młodzik strszy, trampkarz starszy, tramkarz mlodszy </t>
  </si>
  <si>
    <t>wnioski</t>
  </si>
  <si>
    <t xml:space="preserve">piłka nożna  - młodzik/liga podkarpacka </t>
  </si>
  <si>
    <t xml:space="preserve">piłka nożna - seniorów </t>
  </si>
  <si>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Times New Roman"/>
        <family val="1"/>
        <charset val="238"/>
      </rPr>
      <t>związane z pomocą społeczną, w tym pomocą rodzinom i osobom w trudnej sytuacji życiowej oraz wyrównywania szans tych rodzin   i osób,</t>
    </r>
  </si>
  <si>
    <t>związane z działalnością na rzecz osób niepełnosprawnych</t>
  </si>
  <si>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Times New Roman"/>
        <family val="1"/>
        <charset val="238"/>
      </rPr>
      <t>związane z działalnością na rzecz ekologii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i ochrony zwierząt oraz ochrony dziedzictwa przyrodniczego,</t>
    </r>
  </si>
  <si>
    <r>
      <rPr>
        <sz val="7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związane z działalnością na rzecz osób w wieku emerytalnym,</t>
    </r>
  </si>
  <si>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Times New Roman"/>
        <family val="1"/>
        <charset val="238"/>
      </rPr>
      <t>związane ze wspieraniem i upowszechnianiem kultury, sztuki, ochrony dóbr kultury,</t>
    </r>
  </si>
  <si>
    <t>Podpisane umowy</t>
  </si>
  <si>
    <t xml:space="preserve">piłka nożna - senior - klasa B - Huragan Przedbórz </t>
  </si>
  <si>
    <t>piłka nożna - senior - klasa B - Werynianka</t>
  </si>
  <si>
    <t>piłka nożna - senior - klasa A - Sokół Klb. Dolna</t>
  </si>
  <si>
    <t>piłka nożna - senior - klasa okręgowa - spadek do B  - Wilga Widełka</t>
  </si>
  <si>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Times New Roman"/>
        <family val="1"/>
        <charset val="238"/>
      </rPr>
      <t>związane z upowszechniniem kultury fizycznej i sportu</t>
    </r>
  </si>
  <si>
    <t>Razem :</t>
  </si>
  <si>
    <t xml:space="preserve">  - w ramach procedury ustawy o działności pozytku publicznego i o wolontariacie </t>
  </si>
  <si>
    <t xml:space="preserve">  - w ramach procedury ustawy o sporcie </t>
  </si>
  <si>
    <t>Ogółem :</t>
  </si>
  <si>
    <t xml:space="preserve">"Szkoła dla wszystkich" - prowadzenie zajeć edukacyjnych i praktycznych w ogrodzie sensorycznym dla uczniów kl 0-3 ze Szkoły Podstawowej Nr 1 im. H. Sienkiewicza </t>
  </si>
  <si>
    <t xml:space="preserve">bez kwoty </t>
  </si>
  <si>
    <t xml:space="preserve">piłka nożna- orlik młodszy i żak </t>
  </si>
  <si>
    <t>piłka nozna- młodzik</t>
  </si>
  <si>
    <t>nordic walking kobiet</t>
  </si>
  <si>
    <t>piłka ręczna mężczyzn</t>
  </si>
  <si>
    <t>piłka ręczna - młodzik</t>
  </si>
  <si>
    <t>LKS Werynianka</t>
  </si>
  <si>
    <t xml:space="preserve">udzielone dotacje </t>
  </si>
  <si>
    <t xml:space="preserve">złożone wnioski do budżetu 2021 </t>
  </si>
  <si>
    <t>Propozycja 2021/zabezpieczone srodki</t>
  </si>
  <si>
    <t>Parafia Św. Brata Alberta</t>
  </si>
  <si>
    <t xml:space="preserve">Działalność na rzecz osób w wieku emerytalnym poprzez: organizację wsparcia przeznaczonego dla osób samotnych lub osób w rodzinach, które z powodu wieku, choroby lub innych przyczyn wymagają pomocy, a są jej pozbawione lub rodzina takiej pomocy nie może zapewnić;......
</t>
  </si>
  <si>
    <t xml:space="preserve">Wysokość udzielonych dotacji </t>
  </si>
  <si>
    <t>piłka nożna - senior - klasa B - Wilga Widełka</t>
  </si>
  <si>
    <t>piłka nożna - senior - klasa A - Sokół Kolbuszowa Dolna</t>
  </si>
  <si>
    <t>związane z pomocą społeczną, w tym pomocą rodzinom i osobom w trudnej sytuacji życiowej oraz wyrównywania szans tych rodzin   i osób,</t>
  </si>
  <si>
    <t>związane z działalnością na rzecz ekologii i ochrony zwierząt oraz ochrony dziedzictwa przyrodniczego,</t>
  </si>
  <si>
    <t>związane z upowszechniniem kultury fizycznej i sportu</t>
  </si>
  <si>
    <t xml:space="preserve">w ramach procedury ustawy o działności pożytku publicznego i o wolontariacie </t>
  </si>
  <si>
    <t xml:space="preserve">udzielone </t>
  </si>
  <si>
    <t xml:space="preserve">dotacje </t>
  </si>
  <si>
    <t>złożone</t>
  </si>
  <si>
    <t>środki</t>
  </si>
  <si>
    <t>Stowarzyszenie na Rzecz Rozwoju Dzieci i Mlodzieży "Optimum"</t>
  </si>
  <si>
    <t>związane z działalnością na rzecz osób w wieku emerytalnym</t>
  </si>
  <si>
    <t>związane ze wspieraniem i upowszechnianiem kultury, sztuki, ochrony dóbr kultury</t>
  </si>
  <si>
    <t xml:space="preserve">w ramach procedury ustawy o sporcie </t>
  </si>
  <si>
    <t>piłka nożna - kobiet</t>
  </si>
  <si>
    <t>piłka nożna</t>
  </si>
  <si>
    <t>Działalność na rzecz osób w wieku emerytalnym poprzez: organizację wsparcia przeznaczonego dla osób samotnych lub osób w rodzinach, które z powodu wieku, choroby …</t>
  </si>
  <si>
    <t>A</t>
  </si>
  <si>
    <t>B</t>
  </si>
  <si>
    <t>C</t>
  </si>
  <si>
    <t>D</t>
  </si>
  <si>
    <t>E</t>
  </si>
  <si>
    <t>F</t>
  </si>
  <si>
    <t>piłka nożna- młodzik</t>
  </si>
  <si>
    <t>od</t>
  </si>
  <si>
    <t>do</t>
  </si>
  <si>
    <t>Suma PP (A+B+C+D+E+F)</t>
  </si>
  <si>
    <t>Suma sport</t>
  </si>
  <si>
    <t>Razem PP + sport</t>
  </si>
  <si>
    <t>Podpisane Umowy 2021 - I Półrocze</t>
  </si>
  <si>
    <t>Podpisane Umowy 2021 - II Półrocze</t>
  </si>
  <si>
    <t>Zorganizowanie zajęć dla dzieci i młodzieży z zakresu sportu i rekreacji</t>
  </si>
  <si>
    <t>Stowarzyszenie na Rzecz Rozwoju i Promocji Wsi Werynia</t>
  </si>
  <si>
    <t>ZNP Oddział w Kolbuszowej</t>
  </si>
  <si>
    <t>Chorągiew Podkarpacka Hufiec ZHP Kolbuszowa</t>
  </si>
  <si>
    <t xml:space="preserve">Organizacja czasu wolnego dzieci i młodzieży poprzez organizowanioe obozu harcerskiego </t>
  </si>
  <si>
    <t>Organizacja obozu sportowo - edukacyjnego dla dzieci</t>
  </si>
  <si>
    <t xml:space="preserve">Regionalna Fundacja Rozwoju SERCE </t>
  </si>
  <si>
    <t>Sport to zdrowie nauka pływania dla dzieci ze szkół z terenu gminy Kolbuszowa</t>
  </si>
  <si>
    <t>Klub Żeglarski NILUŚ</t>
  </si>
  <si>
    <t xml:space="preserve">piłka nozna </t>
  </si>
  <si>
    <t>żeglarstwo</t>
  </si>
  <si>
    <t>Organizacja wydarzenia kulturalnego Spinacz Festiwal</t>
  </si>
  <si>
    <t xml:space="preserve">złożone wnioski do budżetu 2022 </t>
  </si>
  <si>
    <t>Propozycja 2022/zabezpieczone srodki</t>
  </si>
  <si>
    <t>KKT Salamandra</t>
  </si>
  <si>
    <t>Organizacja XIV Kolbuszowskiego Festiwalu Turystycznego</t>
  </si>
  <si>
    <t xml:space="preserve">Organizacja wycieczki dla członków Sekcji </t>
  </si>
  <si>
    <t>Spotkanie integracyjne członków sekcji z okazji Swięta Edukacji Narodowej</t>
  </si>
  <si>
    <t xml:space="preserve">piłka nożna- orlik i żak </t>
  </si>
  <si>
    <t>Działalność wspomagająca rozwój wspolnot i społeczności lokalnych oraz działalność na rzecz osób w wieku ewerytalny,: spotkanie noworoczne, dzień matki i ojca, piknik dożynkowy, dzień seniora</t>
  </si>
  <si>
    <t>piłka nożna - II drużyna okręgowa seniorów</t>
  </si>
  <si>
    <t>piłka nożna- młodzik junior</t>
  </si>
  <si>
    <t xml:space="preserve">Stowarzyszenie Wspólpracy z Zagranicą </t>
  </si>
  <si>
    <t>podejmowanie działań na rzecz integracji europejskiej oraz rozwijania kontaktów i współpracy między społeczeństwami "Kolbuszowa bez granic"</t>
  </si>
  <si>
    <t>Zabezpieczono na pół roku Fundacja na Rzecz Kultury Fizycznej i Sportu 250 000 zł</t>
  </si>
  <si>
    <t>`</t>
  </si>
  <si>
    <t>85154-2360-Dw-D07</t>
  </si>
  <si>
    <t>85154-2360-Dw-D08</t>
  </si>
  <si>
    <t>85154-2360-Dw-D09</t>
  </si>
  <si>
    <t>85154-2360-Dw-D10</t>
  </si>
  <si>
    <t>85154-2830-Dw-D11</t>
  </si>
  <si>
    <t>92195-2360-Dw-D22</t>
  </si>
  <si>
    <t>85154-2360</t>
  </si>
  <si>
    <t>Podpisane Umowy 2022 - I Półrocze</t>
  </si>
  <si>
    <t>Uczczenie 100 rocznicy urodzin Janka Bytnara</t>
  </si>
  <si>
    <t>Organizacja wypoczynku dzieci i młodziezy podczas  ferii zimowych - Biwak zimowy "U styku kultur" Półkolonia zimowa "Ludzie Zimy"</t>
  </si>
  <si>
    <t>Klub Starszych Nastolatków "Klub Seniora"</t>
  </si>
  <si>
    <t>piłka nożna - Młodzieżowa Liga Podkarpacka            junior starszy, młodzik młodszy</t>
  </si>
  <si>
    <t xml:space="preserve">piłka nożna- junior , trampkarz </t>
  </si>
  <si>
    <t>Upowszechnianie kultury fizycznej, rekreacji i turystyki poprzez organizację zawodów sportowych, imprez rekreacyjnych, wydarzeń turystycznych, oraz działań związanych</t>
  </si>
  <si>
    <t xml:space="preserve">z wypoczynkiem dzieci i młodzieży; </t>
  </si>
  <si>
    <t>Stan na 31.05.2022</t>
  </si>
  <si>
    <t>związane z pomocą uchodzcom, ofiarąkonfliktów zbrojnych i wojen</t>
  </si>
  <si>
    <t>85195-2360-D43</t>
  </si>
  <si>
    <t>Pomoc uchodźcom, ofiara konfliktów zbrojnych i wojen w Ukrainie</t>
  </si>
  <si>
    <t>związane z działalności na rzecz dzieci i młodzieży, w tym wypoczynku dzieci i młodzieży</t>
  </si>
  <si>
    <t>UKS "Wilga" Widełka</t>
  </si>
  <si>
    <t>Upowszechnianie kultury fizycznej i sportu poprzez organizację zajęc badmintona w Gminie Kolbuszowa</t>
  </si>
  <si>
    <t>Parafia Rzymsko-katolicka pw. Wszystkich Świetych w Kolbuszowej</t>
  </si>
  <si>
    <t>"Solidarni z Ukrainą- festiwal piłkarski dla dzieci i młodzieży</t>
  </si>
  <si>
    <t>związane z działalności na rzecz turystyki i krajoznawstwa</t>
  </si>
  <si>
    <t>Parafia pw. NMP Zarębki</t>
  </si>
  <si>
    <t>Organizacja czasu wolnego dzieci i młodziezy poprzez wyjazd wycieczkowy ze zwiedzaniem Wrocławia oraz kotliny Kłodzkiej</t>
  </si>
  <si>
    <t>85154-2360-Dw-D43</t>
  </si>
  <si>
    <t>85154-2360-Dw-44</t>
  </si>
  <si>
    <t>921195-2360</t>
  </si>
  <si>
    <t>realizacja</t>
  </si>
  <si>
    <t>organizacja wypoczynku dzieci i młodzieży</t>
  </si>
  <si>
    <t>Podpisane Umowy 2022 - II Półrocze</t>
  </si>
  <si>
    <t xml:space="preserve">piłka nożna  - senior </t>
  </si>
  <si>
    <t>Stowarzyszenie "Lolek" w Kupnie</t>
  </si>
  <si>
    <t>Upowszechnienie kultury fizycznej i sportu poprzez zakup wyposażenie siłowni plenerowej w Kupnie</t>
  </si>
  <si>
    <t>Upowszechnienie kultury fizycznej i sportu poprzez zakup wyposażenie siłowni plenerowej w Weryni</t>
  </si>
  <si>
    <t>Kolonia zuchowa "Witamy w Narni" , obóz harcerski "Powrót do korzeni"</t>
  </si>
  <si>
    <t>stan na 31.08.2022  85154-2360</t>
  </si>
  <si>
    <t>Plan</t>
  </si>
  <si>
    <t>Pomoc dla osób ubogich, bezrobotnych z terenu Gminy Kolbuszowa</t>
  </si>
  <si>
    <t>Pomoc rodzinom i osobom pozostającym w trudnej sytuacji socjalno - bytowej poprzez wydawanie posiłków dzieciom uczęszczającym do świetlicy profilaktyczno - wychowawczej "Przystań"</t>
  </si>
  <si>
    <t>Pomoc osobom nie mającym zatrudnienia oraz dzieciom i młodzieży szkolnej z rodzin patologicznych, wielodzietnych najuboższych wychowujacych się w warunkach niekorzystnych dla ich rozwoju świetlica</t>
  </si>
  <si>
    <t>Stowarzyszenie Klub Żeglarski" NILUŚ"</t>
  </si>
  <si>
    <t>Wysokość udzielonych dotacji w 2022 stan na 31.12.2022</t>
  </si>
  <si>
    <t>Wypłacone</t>
  </si>
  <si>
    <t>Propozycja 2023/zabezpieczone srodki</t>
  </si>
  <si>
    <t>Podpisane Umowy 2023 - I Półrocze</t>
  </si>
  <si>
    <t>Podpisane Umowy 2023 - II Półrocze</t>
  </si>
  <si>
    <t xml:space="preserve"> </t>
  </si>
  <si>
    <t>Stowarzyszenie Iskierka</t>
  </si>
  <si>
    <t>Nauka pływania wg koncepcji Halliwick dla osób niepełnosprawnych</t>
  </si>
  <si>
    <t>Nordic Walking</t>
  </si>
  <si>
    <t xml:space="preserve">Organizacja czasu wolnego dzieci i młodzieży poprzez wyjazd wycieczkowy </t>
  </si>
  <si>
    <t>d33</t>
  </si>
  <si>
    <t>d48</t>
  </si>
  <si>
    <t>d40</t>
  </si>
  <si>
    <t>Stowarzyszenie na Rzecz Rozwoju Powiatu kolbuszowskiego "NIL"</t>
  </si>
  <si>
    <t>Pomoc społeczna w tym pomoc rodzinom i osobom w trudnej sytuacji życiowej oraz wyrównywania szans tych rodzin i osób, działalność na rzecz osób niepełnosprawnych. poprzez świadczenie usług „Asystent osobisty osoby niepełnosprawnej”.</t>
  </si>
  <si>
    <t>d44</t>
  </si>
  <si>
    <t>d26</t>
  </si>
  <si>
    <t>d41</t>
  </si>
  <si>
    <t>d10</t>
  </si>
  <si>
    <t>d24</t>
  </si>
  <si>
    <t>d55</t>
  </si>
  <si>
    <t>d25</t>
  </si>
  <si>
    <t>d61</t>
  </si>
  <si>
    <t>d28</t>
  </si>
  <si>
    <t>d31</t>
  </si>
  <si>
    <t>d32</t>
  </si>
  <si>
    <t>d42</t>
  </si>
  <si>
    <t>d34</t>
  </si>
  <si>
    <t>d35</t>
  </si>
  <si>
    <t>d27</t>
  </si>
  <si>
    <t>d30</t>
  </si>
  <si>
    <t>d60</t>
  </si>
  <si>
    <t>d29</t>
  </si>
  <si>
    <t>d09-d08</t>
  </si>
  <si>
    <t>d22</t>
  </si>
  <si>
    <t>d49</t>
  </si>
  <si>
    <t>Upowszechnianie kultury fizycznej i sportu poprzez organizację zajęcsportowych dla klubów wiejskich "Huragan" Przedbórz</t>
  </si>
  <si>
    <t>d70</t>
  </si>
  <si>
    <t>Parafia Rzymskokatolicka  M.B Królowej Kościoła w Widełce</t>
  </si>
  <si>
    <t>Działalnośc na rzecz kultury, sztuki, ochrony dóbr kultury i dziedzictwa narodowego poprzez organizację zajęc muzycznych dla dzieci i młodzieży</t>
  </si>
  <si>
    <t>Działalnośc na rzecz kultury, sztuki, ochrony dóbr kultury i dziedzictwa narodowego poprzez organizację koncertu Gadu Gadu</t>
  </si>
  <si>
    <t>Stowarzyszenie Związek Strzelecki "Strzelec" J. Piłsudskiego/ III Samodzielny Pluton w Kolbuszowej</t>
  </si>
  <si>
    <t>Przeprowadzenie szkoleń dla młodzieży dotyczących bezpieczeństwa i ratownictwa</t>
  </si>
  <si>
    <t>Sporządził :</t>
  </si>
  <si>
    <t>Barbara Kopera</t>
  </si>
  <si>
    <t>d69</t>
  </si>
  <si>
    <t>d07</t>
  </si>
  <si>
    <t>ratownictwa i ochrony ludności</t>
  </si>
  <si>
    <t>Warsztaty przyrodnicze - organizacja pozalekcyjnych zajęć edukacyjno-wychowawczo-wypocz w zakresie ekologii w gminie kolbuszowa</t>
  </si>
  <si>
    <t>Biwak zimowy "tropem wilczym"</t>
  </si>
  <si>
    <t>Wysokość udzielonych dotacji w 2023 stan na 31.12.2023</t>
  </si>
  <si>
    <t>Pomoc społeczna w tym pomoc rodzinom i osobom w trudnej sytuacji życiowej oraz wyrównywania szans tych rodzin i osób, działalność na rzecz osób niepełnosprawnych. poprzez świadczenie usług „Asystent osobisty osoby niepełnosprawnej”. Edycja 2023</t>
  </si>
  <si>
    <t>Kolonia zuchowa "Witajcie w naszej bajce" Obóz harcerski "Obóz wyzwań"</t>
  </si>
  <si>
    <t>Pomoc społeczna w tym pomoc rodzinom i osobom w trudnej sytuacji życiowej oraz wyrównywania szans tych osób, działalnośc na rzecz osób niepełnosprawnych poprzez świadczenie usług  w zakresie"Asystent osobisty osoby niepełnosprawnej" edycja 2022</t>
  </si>
  <si>
    <t>Pomoc społeczna w tym pomoc rodzinom i osobom w trudnej sytuacji życiowej oraz wyrównywania szans tych osób, działalnośc na rzecz osób niepełnosprawnych poprzez świadczenie usług w zakresie "Opieka wytchnieniowa" edycja 2022</t>
  </si>
  <si>
    <t>Stowarzyszenie na Rzecz rozwoju Powiatu kolbuszowskiego "NIL"</t>
  </si>
  <si>
    <t>Pomoc społeczna w tym pomoc rodzinom i osobom w trudnej sytuacji życiowej oraz wyrównywania szans tych osób, działalnośc na rzecz osób niepełnosprawnych poprzez świadczenie usług w zakresie "Asystent osobisty osoby niepełnosprawnej" edycja 2022</t>
  </si>
  <si>
    <t>Kolbuszowski klub Turystyczny "Salamandra"</t>
  </si>
  <si>
    <t>Rozwój infrastruktury  rekreacyjnej w kolbuszowej poprzez modernizacje placu zabaw w Ogródku Jordanowskim</t>
  </si>
  <si>
    <t>d73</t>
  </si>
  <si>
    <t>d51</t>
  </si>
  <si>
    <t>Organizacja wydarzenia kulturalnego pn. "Spinacz Festiwal"</t>
  </si>
  <si>
    <t>Regionalna Fundacja Rozwoju "Serce"</t>
  </si>
  <si>
    <t>piłka nożna - senior - klasa B - Werynianka Werynia, LZS Huragan Przedbórz</t>
  </si>
  <si>
    <t>Kolonia zuchowa "W świecie roztoczańskich krasnali" i obóz dla młodszych  w Zaklikowie oraz obóz dla starszych harcerzy i wędrowników</t>
  </si>
  <si>
    <t>piłka nożna - senior - klasa B Wilga Widełka</t>
  </si>
  <si>
    <r>
      <rPr>
        <sz val="7"/>
        <color theme="1"/>
        <rFont val="Times New Roman"/>
        <family val="1"/>
        <charset val="238"/>
      </rPr>
      <t xml:space="preserve">  </t>
    </r>
    <r>
      <rPr>
        <b/>
        <sz val="12"/>
        <color theme="1"/>
        <rFont val="Times New Roman"/>
        <family val="1"/>
        <charset val="238"/>
      </rPr>
      <t>związane ze wspieraniem i upowszechnianiem kultury, sztuki, ochrony dóbr kultury, dziedzictwa narodowego</t>
    </r>
  </si>
  <si>
    <t>Stowarzyszenie na Rzecz Rozwoju i Promocji wsi Werynia</t>
  </si>
  <si>
    <t>Organizacja koncertu muzycznego p.n Chce się żyć</t>
  </si>
  <si>
    <t>Zajęcia  terapeutyczno-rehabilitacyjne "Promyk nadziei"</t>
  </si>
  <si>
    <t>Parafialny Zespół CARITAS  grupa Charytatywna przy Parafii Wszystkich Świetych</t>
  </si>
  <si>
    <t>Pomoc dla  osób ubogich, bezdomnych, bezrobotnych z terenu Gminy Kolbuszowa – wydawanie posiłków</t>
  </si>
  <si>
    <t>d78</t>
  </si>
  <si>
    <t>85154-2360-</t>
  </si>
  <si>
    <t>wykonanie</t>
  </si>
  <si>
    <t>85154-2380-</t>
  </si>
  <si>
    <t>Stowarzyszenie Sportowe kolbuszowski Klub Nordic Walking</t>
  </si>
  <si>
    <t>Podpisane Umowy 2025 - I Półrocze</t>
  </si>
  <si>
    <t>Podpisane Umowy 2025 - II Półrocze</t>
  </si>
  <si>
    <t>Propozycja 2025/zabezpieczone srodki</t>
  </si>
  <si>
    <t>Organizacja działań związanych z wypoczynkiem dzieci i młodzieży, zawodów sportowych, imprez rekreacyjnych, wydarzeń turystycznych, Prowadzenie i utrzymanie powierzonej bazy obiektów sportowych, rekreacyjnych i turystycznych przy ul. Wolskiej  2 w Kolbuszowej, placów zabaw na terenie miasta Kolbuszowa (...)</t>
  </si>
  <si>
    <t>Zajęcia śpiewu i tańca- Seniorzy</t>
  </si>
  <si>
    <t>Wysokość udzielonych dotacji w 2024 stan na 31.12.2024</t>
  </si>
  <si>
    <t>Propozycja 2024/zabezpieczone srodki</t>
  </si>
  <si>
    <t>Podpisane Umowy 2024 - I Półrocze</t>
  </si>
  <si>
    <t>Podpisane Umowy 2024 - II Półrocze</t>
  </si>
  <si>
    <t>Upowszechnianie kultury fizycznej, rekreacji i turystyki poprzez organizację zawodów sportowych, imprez rekreacyjnych, wydarzeń turystycznych, oraz działań związanych z wypoczynkiem dzieci i młodzieży</t>
  </si>
  <si>
    <t>31-12-2024 r.</t>
  </si>
  <si>
    <t>zwrot 5524,17   i  240,75</t>
  </si>
  <si>
    <t>zwrot  0,4</t>
  </si>
  <si>
    <t xml:space="preserve">do </t>
  </si>
  <si>
    <t>Kolonia zuchowa "Czarne stopy" obóz "Wodne harce"      w Suchej Rzeczce</t>
  </si>
  <si>
    <t>piłka nożna senior -kluby wiejskie</t>
  </si>
  <si>
    <t xml:space="preserve">piłka nożna- junior, trampkarz </t>
  </si>
  <si>
    <t>piłka nożna - junior, trampkarz, orlik</t>
  </si>
  <si>
    <t>d77</t>
  </si>
  <si>
    <t>d79</t>
  </si>
  <si>
    <t>LKS Huragan Przedbórz</t>
  </si>
  <si>
    <t>d74</t>
  </si>
  <si>
    <t>14-08-2025 r.</t>
  </si>
  <si>
    <t>Wysokość udzielonych dotacji w 2025 stan na 14.08.2025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</si>
</sst>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zł&quot;_-;\-* #,##0.00\ &quot;zł&quot;_-;_-* &quot;-&quot;??\ &quot;zł&quot;_-;_-@_-"/>
    <numFmt numFmtId="164" formatCode="0.0%"/>
    <numFmt numFmtId="165" formatCode="[$-415]mmm\ yy;@"/>
    <numFmt numFmtId="166" formatCode="#,##0.00\ &quot;zł&quot;"/>
    <numFmt numFmtId="167" formatCode="#,##0.00_ ;\-#,##0.00\ "/>
  </numFmts>
  <fonts count="3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20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18"/>
      <color theme="1"/>
      <name val="Times New Roman"/>
      <family val="1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i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20"/>
      <color theme="1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name val="Times New Roman"/>
      <family val="1"/>
      <charset val="238"/>
    </font>
    <font>
      <sz val="12"/>
      <color theme="1"/>
      <name val="Wingdings"/>
      <charset val="2"/>
    </font>
    <font>
      <sz val="7"/>
      <color theme="1"/>
      <name val="Times New Roman"/>
      <family val="1"/>
      <charset val="238"/>
    </font>
    <font>
      <b/>
      <u val="double"/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4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2"/>
      <color theme="5" tint="-0.499984740745262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u val="double"/>
      <sz val="14"/>
      <color theme="1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20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A287D7"/>
        <bgColor indexed="64"/>
      </patternFill>
    </fill>
    <fill>
      <patternFill patternType="solid">
        <fgColor rgb="FFF3B0A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BE3E1"/>
        <bgColor indexed="64"/>
      </patternFill>
    </fill>
    <fill>
      <patternFill patternType="solid">
        <fgColor rgb="FFF9DAD7"/>
        <bgColor indexed="64"/>
      </patternFill>
    </fill>
    <fill>
      <patternFill patternType="solid">
        <fgColor rgb="FF8F65CD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4">
    <xf numFmtId="0" fontId="0" fillId="0" borderId="0" xfId="0"/>
    <xf numFmtId="0" fontId="2" fillId="0" borderId="0" xfId="0" applyFont="1"/>
    <xf numFmtId="0" fontId="3" fillId="0" borderId="0" xfId="0" applyFont="1"/>
    <xf numFmtId="3" fontId="3" fillId="0" borderId="0" xfId="0" applyNumberFormat="1" applyFont="1"/>
    <xf numFmtId="0" fontId="4" fillId="0" borderId="1" xfId="0" applyFont="1" applyBorder="1" applyAlignment="1">
      <alignment horizontal="center"/>
    </xf>
    <xf numFmtId="0" fontId="3" fillId="0" borderId="0" xfId="0" applyFont="1" applyBorder="1"/>
    <xf numFmtId="0" fontId="5" fillId="0" borderId="0" xfId="0" applyFont="1" applyBorder="1" applyAlignment="1">
      <alignment horizontal="center"/>
    </xf>
    <xf numFmtId="0" fontId="3" fillId="0" borderId="1" xfId="0" applyFont="1" applyBorder="1"/>
    <xf numFmtId="0" fontId="2" fillId="0" borderId="0" xfId="0" applyFont="1" applyBorder="1"/>
    <xf numFmtId="0" fontId="4" fillId="0" borderId="0" xfId="0" applyFont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/>
    <xf numFmtId="0" fontId="7" fillId="0" borderId="0" xfId="0" applyFont="1"/>
    <xf numFmtId="3" fontId="6" fillId="0" borderId="1" xfId="0" applyNumberFormat="1" applyFont="1" applyBorder="1"/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/>
    <xf numFmtId="3" fontId="2" fillId="0" borderId="1" xfId="0" applyNumberFormat="1" applyFont="1" applyBorder="1"/>
    <xf numFmtId="3" fontId="4" fillId="0" borderId="1" xfId="0" applyNumberFormat="1" applyFont="1" applyBorder="1"/>
    <xf numFmtId="3" fontId="4" fillId="0" borderId="0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7" fillId="0" borderId="0" xfId="0" applyFont="1" applyBorder="1"/>
    <xf numFmtId="3" fontId="7" fillId="0" borderId="0" xfId="0" applyNumberFormat="1" applyFont="1" applyBorder="1"/>
    <xf numFmtId="3" fontId="2" fillId="0" borderId="0" xfId="0" applyNumberFormat="1" applyFont="1" applyBorder="1"/>
    <xf numFmtId="4" fontId="3" fillId="0" borderId="0" xfId="0" applyNumberFormat="1" applyFont="1" applyBorder="1"/>
    <xf numFmtId="4" fontId="6" fillId="3" borderId="1" xfId="0" applyNumberFormat="1" applyFont="1" applyFill="1" applyBorder="1" applyAlignment="1">
      <alignment horizontal="center" vertical="center"/>
    </xf>
    <xf numFmtId="4" fontId="2" fillId="0" borderId="1" xfId="0" applyNumberFormat="1" applyFont="1" applyBorder="1"/>
    <xf numFmtId="4" fontId="3" fillId="0" borderId="0" xfId="0" applyNumberFormat="1" applyFont="1"/>
    <xf numFmtId="3" fontId="2" fillId="4" borderId="1" xfId="0" applyNumberFormat="1" applyFont="1" applyFill="1" applyBorder="1"/>
    <xf numFmtId="3" fontId="2" fillId="0" borderId="1" xfId="0" applyNumberFormat="1" applyFont="1" applyFill="1" applyBorder="1"/>
    <xf numFmtId="3" fontId="2" fillId="0" borderId="0" xfId="0" applyNumberFormat="1" applyFont="1"/>
    <xf numFmtId="3" fontId="11" fillId="0" borderId="1" xfId="0" applyNumberFormat="1" applyFont="1" applyBorder="1"/>
    <xf numFmtId="0" fontId="11" fillId="0" borderId="0" xfId="0" applyFont="1"/>
    <xf numFmtId="3" fontId="11" fillId="0" borderId="0" xfId="0" applyNumberFormat="1" applyFont="1" applyBorder="1"/>
    <xf numFmtId="3" fontId="12" fillId="0" borderId="1" xfId="0" applyNumberFormat="1" applyFont="1" applyBorder="1"/>
    <xf numFmtId="0" fontId="4" fillId="0" borderId="0" xfId="0" applyFont="1" applyBorder="1" applyAlignment="1">
      <alignment horizontal="center" vertical="center"/>
    </xf>
    <xf numFmtId="4" fontId="3" fillId="0" borderId="1" xfId="0" applyNumberFormat="1" applyFont="1" applyBorder="1"/>
    <xf numFmtId="0" fontId="7" fillId="0" borderId="1" xfId="0" applyFont="1" applyBorder="1"/>
    <xf numFmtId="3" fontId="2" fillId="0" borderId="0" xfId="0" applyNumberFormat="1" applyFont="1" applyBorder="1" applyAlignment="1"/>
    <xf numFmtId="4" fontId="6" fillId="0" borderId="0" xfId="0" applyNumberFormat="1" applyFont="1" applyFill="1" applyBorder="1" applyAlignment="1">
      <alignment vertical="center"/>
    </xf>
    <xf numFmtId="3" fontId="7" fillId="0" borderId="0" xfId="0" applyNumberFormat="1" applyFont="1" applyBorder="1" applyAlignment="1"/>
    <xf numFmtId="0" fontId="13" fillId="0" borderId="0" xfId="0" applyFont="1" applyBorder="1" applyAlignment="1">
      <alignment horizontal="center"/>
    </xf>
    <xf numFmtId="3" fontId="14" fillId="2" borderId="1" xfId="0" applyNumberFormat="1" applyFont="1" applyFill="1" applyBorder="1" applyAlignment="1">
      <alignment horizontal="center" vertical="center" wrapText="1"/>
    </xf>
    <xf numFmtId="4" fontId="14" fillId="0" borderId="0" xfId="0" applyNumberFormat="1" applyFont="1" applyFill="1" applyBorder="1" applyAlignment="1">
      <alignment vertical="center"/>
    </xf>
    <xf numFmtId="3" fontId="11" fillId="0" borderId="0" xfId="0" applyNumberFormat="1" applyFont="1" applyBorder="1" applyAlignment="1"/>
    <xf numFmtId="3" fontId="15" fillId="0" borderId="1" xfId="0" applyNumberFormat="1" applyFont="1" applyBorder="1"/>
    <xf numFmtId="3" fontId="15" fillId="0" borderId="0" xfId="0" applyNumberFormat="1" applyFont="1"/>
    <xf numFmtId="0" fontId="3" fillId="0" borderId="8" xfId="0" applyFont="1" applyBorder="1"/>
    <xf numFmtId="0" fontId="16" fillId="0" borderId="0" xfId="0" applyFont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3" fontId="3" fillId="0" borderId="1" xfId="0" applyNumberFormat="1" applyFont="1" applyBorder="1"/>
    <xf numFmtId="9" fontId="3" fillId="0" borderId="0" xfId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vertical="center"/>
    </xf>
    <xf numFmtId="3" fontId="3" fillId="0" borderId="12" xfId="0" applyNumberFormat="1" applyFont="1" applyBorder="1" applyAlignment="1">
      <alignment vertical="center"/>
    </xf>
    <xf numFmtId="0" fontId="3" fillId="0" borderId="2" xfId="0" applyFont="1" applyBorder="1"/>
    <xf numFmtId="0" fontId="3" fillId="0" borderId="11" xfId="0" applyFont="1" applyBorder="1"/>
    <xf numFmtId="3" fontId="3" fillId="0" borderId="11" xfId="0" applyNumberFormat="1" applyFont="1" applyBorder="1" applyAlignment="1">
      <alignment vertical="center"/>
    </xf>
    <xf numFmtId="0" fontId="3" fillId="0" borderId="13" xfId="0" applyFont="1" applyBorder="1"/>
    <xf numFmtId="3" fontId="3" fillId="4" borderId="1" xfId="0" applyNumberFormat="1" applyFont="1" applyFill="1" applyBorder="1" applyAlignment="1">
      <alignment vertic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vertical="center"/>
    </xf>
    <xf numFmtId="3" fontId="3" fillId="0" borderId="1" xfId="0" applyNumberFormat="1" applyFont="1" applyBorder="1" applyAlignment="1">
      <alignment horizontal="right"/>
    </xf>
    <xf numFmtId="3" fontId="3" fillId="0" borderId="0" xfId="0" applyNumberFormat="1" applyFont="1" applyBorder="1"/>
    <xf numFmtId="3" fontId="18" fillId="0" borderId="2" xfId="0" applyNumberFormat="1" applyFont="1" applyBorder="1" applyAlignment="1">
      <alignment vertical="center"/>
    </xf>
    <xf numFmtId="0" fontId="3" fillId="0" borderId="21" xfId="0" applyFont="1" applyBorder="1"/>
    <xf numFmtId="3" fontId="3" fillId="0" borderId="2" xfId="0" applyNumberFormat="1" applyFont="1" applyBorder="1" applyAlignment="1">
      <alignment horizontal="right" vertical="center"/>
    </xf>
    <xf numFmtId="0" fontId="3" fillId="0" borderId="0" xfId="0" applyFont="1" applyAlignment="1">
      <alignment wrapText="1"/>
    </xf>
    <xf numFmtId="0" fontId="3" fillId="0" borderId="22" xfId="0" applyFont="1" applyBorder="1"/>
    <xf numFmtId="0" fontId="3" fillId="0" borderId="19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8" xfId="0" applyFont="1" applyBorder="1"/>
    <xf numFmtId="3" fontId="16" fillId="0" borderId="0" xfId="0" applyNumberFormat="1" applyFont="1" applyBorder="1"/>
    <xf numFmtId="3" fontId="16" fillId="0" borderId="7" xfId="0" applyNumberFormat="1" applyFont="1" applyBorder="1"/>
    <xf numFmtId="3" fontId="3" fillId="0" borderId="0" xfId="0" applyNumberFormat="1" applyFont="1" applyBorder="1" applyAlignment="1">
      <alignment vertical="center"/>
    </xf>
    <xf numFmtId="4" fontId="3" fillId="0" borderId="10" xfId="0" applyNumberFormat="1" applyFont="1" applyBorder="1"/>
    <xf numFmtId="3" fontId="3" fillId="0" borderId="14" xfId="0" applyNumberFormat="1" applyFont="1" applyBorder="1"/>
    <xf numFmtId="0" fontId="3" fillId="0" borderId="24" xfId="0" applyFont="1" applyBorder="1"/>
    <xf numFmtId="3" fontId="3" fillId="0" borderId="24" xfId="0" applyNumberFormat="1" applyFont="1" applyBorder="1" applyAlignment="1">
      <alignment vertical="center"/>
    </xf>
    <xf numFmtId="4" fontId="3" fillId="0" borderId="12" xfId="0" applyNumberFormat="1" applyFont="1" applyBorder="1"/>
    <xf numFmtId="4" fontId="3" fillId="0" borderId="3" xfId="0" applyNumberFormat="1" applyFont="1" applyBorder="1"/>
    <xf numFmtId="4" fontId="3" fillId="0" borderId="12" xfId="0" applyNumberFormat="1" applyFont="1" applyBorder="1" applyAlignment="1">
      <alignment vertical="center"/>
    </xf>
    <xf numFmtId="4" fontId="3" fillId="0" borderId="5" xfId="0" applyNumberFormat="1" applyFont="1" applyBorder="1"/>
    <xf numFmtId="3" fontId="3" fillId="0" borderId="1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0" xfId="0" applyNumberFormat="1" applyFont="1" applyBorder="1" applyAlignment="1">
      <alignment horizontal="right" vertical="center"/>
    </xf>
    <xf numFmtId="4" fontId="3" fillId="0" borderId="7" xfId="0" applyNumberFormat="1" applyFont="1" applyBorder="1"/>
    <xf numFmtId="0" fontId="3" fillId="0" borderId="2" xfId="0" applyFont="1" applyBorder="1" applyAlignment="1">
      <alignment wrapText="1"/>
    </xf>
    <xf numFmtId="0" fontId="3" fillId="0" borderId="15" xfId="0" applyFont="1" applyBorder="1" applyAlignment="1">
      <alignment vertical="center"/>
    </xf>
    <xf numFmtId="0" fontId="3" fillId="0" borderId="17" xfId="0" applyFont="1" applyBorder="1" applyAlignment="1">
      <alignment wrapText="1"/>
    </xf>
    <xf numFmtId="0" fontId="3" fillId="0" borderId="10" xfId="0" applyFont="1" applyBorder="1"/>
    <xf numFmtId="4" fontId="3" fillId="0" borderId="7" xfId="0" applyNumberFormat="1" applyFont="1" applyBorder="1" applyAlignment="1">
      <alignment horizontal="right" vertical="center"/>
    </xf>
    <xf numFmtId="3" fontId="16" fillId="0" borderId="1" xfId="0" applyNumberFormat="1" applyFont="1" applyBorder="1"/>
    <xf numFmtId="4" fontId="3" fillId="0" borderId="2" xfId="0" applyNumberFormat="1" applyFont="1" applyBorder="1"/>
    <xf numFmtId="4" fontId="3" fillId="0" borderId="26" xfId="0" applyNumberFormat="1" applyFont="1" applyBorder="1"/>
    <xf numFmtId="0" fontId="3" fillId="0" borderId="0" xfId="0" applyFont="1" applyBorder="1" applyAlignment="1">
      <alignment vertical="top"/>
    </xf>
    <xf numFmtId="3" fontId="3" fillId="0" borderId="0" xfId="0" applyNumberFormat="1" applyFont="1" applyBorder="1" applyAlignment="1">
      <alignment vertical="top"/>
    </xf>
    <xf numFmtId="3" fontId="3" fillId="0" borderId="1" xfId="0" applyNumberFormat="1" applyFont="1" applyBorder="1" applyAlignment="1">
      <alignment vertical="top"/>
    </xf>
    <xf numFmtId="4" fontId="3" fillId="0" borderId="10" xfId="0" applyNumberFormat="1" applyFont="1" applyBorder="1" applyAlignment="1">
      <alignment vertical="top"/>
    </xf>
    <xf numFmtId="4" fontId="3" fillId="0" borderId="12" xfId="0" applyNumberFormat="1" applyFont="1" applyBorder="1" applyAlignment="1">
      <alignment vertical="top"/>
    </xf>
    <xf numFmtId="4" fontId="3" fillId="0" borderId="1" xfId="0" applyNumberFormat="1" applyFont="1" applyBorder="1" applyAlignment="1">
      <alignment vertical="top"/>
    </xf>
    <xf numFmtId="0" fontId="3" fillId="0" borderId="1" xfId="0" applyFont="1" applyBorder="1" applyAlignment="1">
      <alignment vertical="top" wrapText="1"/>
    </xf>
    <xf numFmtId="0" fontId="3" fillId="0" borderId="16" xfId="0" applyFont="1" applyBorder="1" applyAlignment="1">
      <alignment vertical="center"/>
    </xf>
    <xf numFmtId="0" fontId="3" fillId="0" borderId="1" xfId="0" applyFont="1" applyBorder="1" applyAlignment="1">
      <alignment horizontal="left" vertical="center" wrapText="1"/>
    </xf>
    <xf numFmtId="4" fontId="3" fillId="0" borderId="28" xfId="0" applyNumberFormat="1" applyFont="1" applyBorder="1"/>
    <xf numFmtId="4" fontId="3" fillId="0" borderId="27" xfId="0" applyNumberFormat="1" applyFont="1" applyBorder="1"/>
    <xf numFmtId="4" fontId="3" fillId="0" borderId="26" xfId="0" applyNumberFormat="1" applyFont="1" applyBorder="1" applyAlignment="1">
      <alignment vertical="center"/>
    </xf>
    <xf numFmtId="0" fontId="3" fillId="0" borderId="27" xfId="0" applyFont="1" applyBorder="1"/>
    <xf numFmtId="4" fontId="3" fillId="0" borderId="2" xfId="0" applyNumberFormat="1" applyFont="1" applyBorder="1" applyAlignment="1">
      <alignment vertical="center"/>
    </xf>
    <xf numFmtId="4" fontId="3" fillId="0" borderId="3" xfId="0" applyNumberFormat="1" applyFont="1" applyBorder="1" applyAlignment="1">
      <alignment vertical="center"/>
    </xf>
    <xf numFmtId="4" fontId="3" fillId="0" borderId="28" xfId="0" applyNumberFormat="1" applyFont="1" applyBorder="1" applyAlignment="1">
      <alignment vertical="center"/>
    </xf>
    <xf numFmtId="0" fontId="3" fillId="0" borderId="6" xfId="0" applyFont="1" applyBorder="1"/>
    <xf numFmtId="0" fontId="3" fillId="0" borderId="0" xfId="0" applyFont="1" applyAlignment="1">
      <alignment horizontal="center"/>
    </xf>
    <xf numFmtId="0" fontId="16" fillId="0" borderId="0" xfId="0" applyFont="1"/>
    <xf numFmtId="0" fontId="3" fillId="0" borderId="0" xfId="0" applyFont="1" applyAlignment="1">
      <alignment horizontal="center" wrapText="1"/>
    </xf>
    <xf numFmtId="0" fontId="16" fillId="0" borderId="0" xfId="0" applyNumberFormat="1" applyFont="1" applyAlignment="1">
      <alignment horizontal="center"/>
    </xf>
    <xf numFmtId="0" fontId="22" fillId="0" borderId="0" xfId="0" applyFont="1" applyAlignment="1">
      <alignment horizontal="left" wrapText="1"/>
    </xf>
    <xf numFmtId="0" fontId="22" fillId="0" borderId="0" xfId="0" applyFont="1" applyFill="1" applyAlignment="1">
      <alignment horizontal="center" wrapText="1"/>
    </xf>
    <xf numFmtId="0" fontId="3" fillId="0" borderId="0" xfId="0" applyFont="1" applyFill="1"/>
    <xf numFmtId="3" fontId="3" fillId="0" borderId="1" xfId="0" applyNumberFormat="1" applyFont="1" applyBorder="1" applyAlignment="1">
      <alignment wrapText="1"/>
    </xf>
    <xf numFmtId="0" fontId="16" fillId="0" borderId="2" xfId="0" applyNumberFormat="1" applyFont="1" applyBorder="1" applyAlignment="1">
      <alignment horizontal="center"/>
    </xf>
    <xf numFmtId="3" fontId="3" fillId="0" borderId="10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center"/>
    </xf>
    <xf numFmtId="3" fontId="3" fillId="0" borderId="2" xfId="0" applyNumberFormat="1" applyFont="1" applyBorder="1" applyAlignment="1">
      <alignment horizontal="center"/>
    </xf>
    <xf numFmtId="49" fontId="3" fillId="0" borderId="1" xfId="0" applyNumberFormat="1" applyFont="1" applyBorder="1" applyAlignment="1"/>
    <xf numFmtId="0" fontId="22" fillId="0" borderId="0" xfId="0" applyFont="1" applyAlignment="1">
      <alignment horizontal="left"/>
    </xf>
    <xf numFmtId="49" fontId="3" fillId="0" borderId="0" xfId="0" applyNumberFormat="1" applyFont="1" applyAlignment="1">
      <alignment horizontal="center"/>
    </xf>
    <xf numFmtId="49" fontId="3" fillId="0" borderId="0" xfId="0" applyNumberFormat="1" applyFont="1" applyAlignment="1"/>
    <xf numFmtId="49" fontId="3" fillId="0" borderId="12" xfId="0" applyNumberFormat="1" applyFont="1" applyBorder="1" applyAlignment="1"/>
    <xf numFmtId="49" fontId="3" fillId="0" borderId="2" xfId="0" applyNumberFormat="1" applyFont="1" applyBorder="1" applyAlignment="1"/>
    <xf numFmtId="0" fontId="22" fillId="0" borderId="0" xfId="0" applyFont="1" applyFill="1" applyAlignment="1">
      <alignment horizontal="center"/>
    </xf>
    <xf numFmtId="0" fontId="16" fillId="0" borderId="0" xfId="0" applyFont="1" applyFill="1"/>
    <xf numFmtId="165" fontId="3" fillId="0" borderId="0" xfId="0" applyNumberFormat="1" applyFont="1"/>
    <xf numFmtId="49" fontId="3" fillId="0" borderId="1" xfId="0" applyNumberFormat="1" applyFont="1" applyBorder="1" applyAlignment="1">
      <alignment wrapText="1"/>
    </xf>
    <xf numFmtId="165" fontId="3" fillId="0" borderId="0" xfId="0" applyNumberFormat="1" applyFont="1" applyAlignment="1">
      <alignment vertical="center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/>
    </xf>
    <xf numFmtId="4" fontId="3" fillId="0" borderId="4" xfId="0" applyNumberFormat="1" applyFont="1" applyBorder="1" applyAlignment="1">
      <alignment vertical="center"/>
    </xf>
    <xf numFmtId="0" fontId="3" fillId="0" borderId="0" xfId="0" applyFont="1" applyBorder="1" applyAlignment="1">
      <alignment wrapText="1"/>
    </xf>
    <xf numFmtId="4" fontId="3" fillId="8" borderId="17" xfId="0" applyNumberFormat="1" applyFont="1" applyFill="1" applyBorder="1"/>
    <xf numFmtId="0" fontId="3" fillId="0" borderId="1" xfId="0" applyFont="1" applyBorder="1" applyAlignment="1">
      <alignment horizontal="center" vertical="center"/>
    </xf>
    <xf numFmtId="164" fontId="3" fillId="0" borderId="1" xfId="1" applyNumberFormat="1" applyFont="1" applyBorder="1"/>
    <xf numFmtId="3" fontId="16" fillId="4" borderId="1" xfId="0" applyNumberFormat="1" applyFont="1" applyFill="1" applyBorder="1"/>
    <xf numFmtId="4" fontId="16" fillId="10" borderId="17" xfId="0" applyNumberFormat="1" applyFont="1" applyFill="1" applyBorder="1" applyAlignment="1">
      <alignment vertical="center"/>
    </xf>
    <xf numFmtId="4" fontId="16" fillId="10" borderId="17" xfId="0" applyNumberFormat="1" applyFont="1" applyFill="1" applyBorder="1"/>
    <xf numFmtId="0" fontId="3" fillId="10" borderId="16" xfId="0" applyFont="1" applyFill="1" applyBorder="1"/>
    <xf numFmtId="3" fontId="3" fillId="10" borderId="16" xfId="0" applyNumberFormat="1" applyFont="1" applyFill="1" applyBorder="1" applyAlignment="1">
      <alignment vertical="center"/>
    </xf>
    <xf numFmtId="3" fontId="16" fillId="10" borderId="16" xfId="0" applyNumberFormat="1" applyFont="1" applyFill="1" applyBorder="1" applyAlignment="1">
      <alignment vertical="center"/>
    </xf>
    <xf numFmtId="4" fontId="16" fillId="10" borderId="12" xfId="0" applyNumberFormat="1" applyFont="1" applyFill="1" applyBorder="1" applyAlignment="1">
      <alignment vertical="center"/>
    </xf>
    <xf numFmtId="4" fontId="16" fillId="10" borderId="1" xfId="0" applyNumberFormat="1" applyFont="1" applyFill="1" applyBorder="1" applyAlignment="1">
      <alignment vertical="center"/>
    </xf>
    <xf numFmtId="4" fontId="16" fillId="10" borderId="16" xfId="0" applyNumberFormat="1" applyFont="1" applyFill="1" applyBorder="1" applyAlignment="1">
      <alignment vertical="center"/>
    </xf>
    <xf numFmtId="4" fontId="16" fillId="10" borderId="26" xfId="0" applyNumberFormat="1" applyFont="1" applyFill="1" applyBorder="1" applyAlignment="1">
      <alignment vertical="center"/>
    </xf>
    <xf numFmtId="0" fontId="3" fillId="10" borderId="0" xfId="0" applyFont="1" applyFill="1" applyBorder="1"/>
    <xf numFmtId="3" fontId="3" fillId="10" borderId="0" xfId="0" applyNumberFormat="1" applyFont="1" applyFill="1" applyBorder="1" applyAlignment="1">
      <alignment vertical="center"/>
    </xf>
    <xf numFmtId="3" fontId="16" fillId="10" borderId="1" xfId="0" applyNumberFormat="1" applyFont="1" applyFill="1" applyBorder="1"/>
    <xf numFmtId="4" fontId="16" fillId="10" borderId="1" xfId="0" applyNumberFormat="1" applyFont="1" applyFill="1" applyBorder="1"/>
    <xf numFmtId="4" fontId="16" fillId="10" borderId="12" xfId="0" applyNumberFormat="1" applyFont="1" applyFill="1" applyBorder="1"/>
    <xf numFmtId="4" fontId="16" fillId="10" borderId="26" xfId="0" applyNumberFormat="1" applyFont="1" applyFill="1" applyBorder="1"/>
    <xf numFmtId="4" fontId="16" fillId="10" borderId="10" xfId="0" applyNumberFormat="1" applyFont="1" applyFill="1" applyBorder="1"/>
    <xf numFmtId="0" fontId="3" fillId="10" borderId="22" xfId="0" applyFont="1" applyFill="1" applyBorder="1"/>
    <xf numFmtId="0" fontId="16" fillId="10" borderId="0" xfId="0" applyFont="1" applyFill="1" applyBorder="1"/>
    <xf numFmtId="0" fontId="3" fillId="8" borderId="17" xfId="0" applyFont="1" applyFill="1" applyBorder="1"/>
    <xf numFmtId="4" fontId="3" fillId="8" borderId="1" xfId="0" applyNumberFormat="1" applyFont="1" applyFill="1" applyBorder="1"/>
    <xf numFmtId="4" fontId="3" fillId="8" borderId="17" xfId="0" applyNumberFormat="1" applyFont="1" applyFill="1" applyBorder="1" applyAlignment="1">
      <alignment vertical="center"/>
    </xf>
    <xf numFmtId="4" fontId="3" fillId="8" borderId="4" xfId="0" applyNumberFormat="1" applyFont="1" applyFill="1" applyBorder="1" applyAlignment="1">
      <alignment vertical="center"/>
    </xf>
    <xf numFmtId="4" fontId="3" fillId="8" borderId="4" xfId="0" applyNumberFormat="1" applyFont="1" applyFill="1" applyBorder="1"/>
    <xf numFmtId="0" fontId="3" fillId="8" borderId="6" xfId="0" applyFont="1" applyFill="1" applyBorder="1"/>
    <xf numFmtId="0" fontId="3" fillId="8" borderId="1" xfId="0" applyFont="1" applyFill="1" applyBorder="1"/>
    <xf numFmtId="0" fontId="3" fillId="8" borderId="11" xfId="0" applyFont="1" applyFill="1" applyBorder="1"/>
    <xf numFmtId="4" fontId="16" fillId="10" borderId="1" xfId="0" applyNumberFormat="1" applyFont="1" applyFill="1" applyBorder="1" applyAlignment="1">
      <alignment horizontal="center" vertical="center"/>
    </xf>
    <xf numFmtId="0" fontId="16" fillId="10" borderId="1" xfId="0" applyFont="1" applyFill="1" applyBorder="1"/>
    <xf numFmtId="0" fontId="4" fillId="0" borderId="1" xfId="0" applyFont="1" applyBorder="1" applyAlignment="1">
      <alignment horizontal="center" vertical="center" wrapText="1"/>
    </xf>
    <xf numFmtId="4" fontId="3" fillId="8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4" fontId="4" fillId="10" borderId="1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vertical="center"/>
    </xf>
    <xf numFmtId="0" fontId="3" fillId="10" borderId="11" xfId="0" applyFont="1" applyFill="1" applyBorder="1"/>
    <xf numFmtId="3" fontId="16" fillId="10" borderId="11" xfId="0" applyNumberFormat="1" applyFont="1" applyFill="1" applyBorder="1"/>
    <xf numFmtId="4" fontId="16" fillId="10" borderId="11" xfId="0" applyNumberFormat="1" applyFont="1" applyFill="1" applyBorder="1"/>
    <xf numFmtId="4" fontId="16" fillId="10" borderId="5" xfId="0" applyNumberFormat="1" applyFont="1" applyFill="1" applyBorder="1"/>
    <xf numFmtId="4" fontId="16" fillId="10" borderId="29" xfId="0" applyNumberFormat="1" applyFont="1" applyFill="1" applyBorder="1"/>
    <xf numFmtId="4" fontId="16" fillId="10" borderId="6" xfId="0" applyNumberFormat="1" applyFont="1" applyFill="1" applyBorder="1"/>
    <xf numFmtId="0" fontId="3" fillId="0" borderId="16" xfId="0" applyFont="1" applyBorder="1"/>
    <xf numFmtId="3" fontId="3" fillId="0" borderId="16" xfId="0" applyNumberFormat="1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4" xfId="0" applyFont="1" applyBorder="1" applyAlignment="1">
      <alignment vertical="center"/>
    </xf>
    <xf numFmtId="3" fontId="3" fillId="0" borderId="2" xfId="0" applyNumberFormat="1" applyFont="1" applyBorder="1" applyAlignment="1">
      <alignment vertical="top"/>
    </xf>
    <xf numFmtId="4" fontId="3" fillId="0" borderId="3" xfId="0" applyNumberFormat="1" applyFont="1" applyBorder="1" applyAlignment="1">
      <alignment vertical="top"/>
    </xf>
    <xf numFmtId="0" fontId="3" fillId="10" borderId="25" xfId="0" applyFont="1" applyFill="1" applyBorder="1" applyAlignment="1">
      <alignment vertical="center"/>
    </xf>
    <xf numFmtId="0" fontId="19" fillId="10" borderId="9" xfId="0" applyFont="1" applyFill="1" applyBorder="1" applyAlignment="1">
      <alignment vertical="center"/>
    </xf>
    <xf numFmtId="0" fontId="3" fillId="0" borderId="1" xfId="0" applyFont="1" applyBorder="1" applyAlignment="1">
      <alignment vertical="top"/>
    </xf>
    <xf numFmtId="4" fontId="3" fillId="8" borderId="1" xfId="0" applyNumberFormat="1" applyFont="1" applyFill="1" applyBorder="1" applyAlignment="1">
      <alignment vertical="center"/>
    </xf>
    <xf numFmtId="3" fontId="3" fillId="7" borderId="1" xfId="0" applyNumberFormat="1" applyFont="1" applyFill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/>
    </xf>
    <xf numFmtId="3" fontId="17" fillId="0" borderId="1" xfId="0" applyNumberFormat="1" applyFont="1" applyBorder="1" applyAlignment="1">
      <alignment vertical="center"/>
    </xf>
    <xf numFmtId="0" fontId="3" fillId="10" borderId="1" xfId="0" applyFont="1" applyFill="1" applyBorder="1"/>
    <xf numFmtId="164" fontId="16" fillId="9" borderId="1" xfId="1" applyNumberFormat="1" applyFont="1" applyFill="1" applyBorder="1"/>
    <xf numFmtId="0" fontId="3" fillId="9" borderId="1" xfId="0" applyFont="1" applyFill="1" applyBorder="1"/>
    <xf numFmtId="3" fontId="16" fillId="9" borderId="1" xfId="0" applyNumberFormat="1" applyFont="1" applyFill="1" applyBorder="1"/>
    <xf numFmtId="4" fontId="21" fillId="9" borderId="1" xfId="0" applyNumberFormat="1" applyFont="1" applyFill="1" applyBorder="1"/>
    <xf numFmtId="4" fontId="23" fillId="9" borderId="1" xfId="0" applyNumberFormat="1" applyFont="1" applyFill="1" applyBorder="1"/>
    <xf numFmtId="3" fontId="3" fillId="10" borderId="1" xfId="0" applyNumberFormat="1" applyFont="1" applyFill="1" applyBorder="1" applyAlignment="1">
      <alignment vertical="center"/>
    </xf>
    <xf numFmtId="3" fontId="3" fillId="10" borderId="1" xfId="0" applyNumberFormat="1" applyFont="1" applyFill="1" applyBorder="1"/>
    <xf numFmtId="3" fontId="3" fillId="0" borderId="11" xfId="0" applyNumberFormat="1" applyFont="1" applyBorder="1"/>
    <xf numFmtId="0" fontId="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" xfId="0" applyFont="1" applyBorder="1"/>
    <xf numFmtId="3" fontId="16" fillId="0" borderId="1" xfId="0" applyNumberFormat="1" applyFont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 wrapText="1"/>
    </xf>
    <xf numFmtId="3" fontId="16" fillId="10" borderId="1" xfId="0" applyNumberFormat="1" applyFont="1" applyFill="1" applyBorder="1" applyAlignment="1">
      <alignment horizontal="center" vertical="center" wrapText="1"/>
    </xf>
    <xf numFmtId="0" fontId="16" fillId="10" borderId="1" xfId="0" applyFont="1" applyFill="1" applyBorder="1" applyAlignment="1">
      <alignment horizontal="center" vertical="center"/>
    </xf>
    <xf numFmtId="0" fontId="16" fillId="10" borderId="1" xfId="0" applyFont="1" applyFill="1" applyBorder="1" applyAlignment="1">
      <alignment horizontal="center" vertical="center" wrapText="1"/>
    </xf>
    <xf numFmtId="3" fontId="16" fillId="10" borderId="1" xfId="0" applyNumberFormat="1" applyFont="1" applyFill="1" applyBorder="1" applyAlignment="1">
      <alignment horizontal="center" vertical="center"/>
    </xf>
    <xf numFmtId="4" fontId="3" fillId="8" borderId="12" xfId="0" applyNumberFormat="1" applyFont="1" applyFill="1" applyBorder="1"/>
    <xf numFmtId="4" fontId="3" fillId="8" borderId="3" xfId="0" applyNumberFormat="1" applyFont="1" applyFill="1" applyBorder="1" applyAlignment="1">
      <alignment vertical="top"/>
    </xf>
    <xf numFmtId="4" fontId="3" fillId="8" borderId="1" xfId="0" applyNumberFormat="1" applyFont="1" applyFill="1" applyBorder="1" applyAlignment="1">
      <alignment vertical="top"/>
    </xf>
    <xf numFmtId="4" fontId="3" fillId="8" borderId="3" xfId="0" applyNumberFormat="1" applyFont="1" applyFill="1" applyBorder="1"/>
    <xf numFmtId="4" fontId="3" fillId="8" borderId="12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wrapText="1"/>
    </xf>
    <xf numFmtId="4" fontId="3" fillId="0" borderId="11" xfId="0" applyNumberFormat="1" applyFont="1" applyBorder="1"/>
    <xf numFmtId="4" fontId="3" fillId="0" borderId="29" xfId="0" applyNumberFormat="1" applyFont="1" applyBorder="1"/>
    <xf numFmtId="4" fontId="3" fillId="8" borderId="6" xfId="0" applyNumberFormat="1" applyFont="1" applyFill="1" applyBorder="1"/>
    <xf numFmtId="0" fontId="16" fillId="0" borderId="0" xfId="0" applyFont="1" applyBorder="1" applyAlignment="1">
      <alignment horizontal="center"/>
    </xf>
    <xf numFmtId="0" fontId="3" fillId="8" borderId="0" xfId="0" applyFont="1" applyFill="1" applyBorder="1"/>
    <xf numFmtId="4" fontId="16" fillId="10" borderId="9" xfId="0" applyNumberFormat="1" applyFont="1" applyFill="1" applyBorder="1"/>
    <xf numFmtId="44" fontId="16" fillId="0" borderId="0" xfId="0" applyNumberFormat="1" applyFont="1" applyAlignment="1">
      <alignment horizontal="center" vertical="center"/>
    </xf>
    <xf numFmtId="166" fontId="16" fillId="0" borderId="0" xfId="0" applyNumberFormat="1" applyFont="1" applyBorder="1"/>
    <xf numFmtId="166" fontId="16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4" fontId="3" fillId="0" borderId="0" xfId="0" applyNumberFormat="1" applyFont="1" applyBorder="1" applyAlignment="1">
      <alignment vertical="center"/>
    </xf>
    <xf numFmtId="4" fontId="21" fillId="9" borderId="0" xfId="0" applyNumberFormat="1" applyFont="1" applyFill="1" applyBorder="1"/>
    <xf numFmtId="0" fontId="16" fillId="11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center" vertical="center"/>
    </xf>
    <xf numFmtId="0" fontId="16" fillId="13" borderId="0" xfId="0" applyFont="1" applyFill="1" applyAlignment="1">
      <alignment horizontal="center" vertical="center"/>
    </xf>
    <xf numFmtId="167" fontId="3" fillId="0" borderId="0" xfId="0" applyNumberFormat="1" applyFont="1" applyAlignment="1">
      <alignment horizontal="right"/>
    </xf>
    <xf numFmtId="167" fontId="3" fillId="0" borderId="0" xfId="0" applyNumberFormat="1" applyFont="1"/>
    <xf numFmtId="167" fontId="16" fillId="13" borderId="0" xfId="0" applyNumberFormat="1" applyFont="1" applyFill="1" applyAlignment="1">
      <alignment horizontal="right" vertical="center"/>
    </xf>
    <xf numFmtId="167" fontId="16" fillId="12" borderId="0" xfId="0" applyNumberFormat="1" applyFont="1" applyFill="1" applyAlignment="1">
      <alignment horizontal="right" vertical="center"/>
    </xf>
    <xf numFmtId="167" fontId="16" fillId="0" borderId="0" xfId="0" applyNumberFormat="1" applyFont="1" applyAlignment="1">
      <alignment horizontal="right" vertical="center"/>
    </xf>
    <xf numFmtId="4" fontId="3" fillId="8" borderId="12" xfId="0" applyNumberFormat="1" applyFont="1" applyFill="1" applyBorder="1" applyAlignment="1">
      <alignment vertical="center"/>
    </xf>
    <xf numFmtId="4" fontId="3" fillId="8" borderId="5" xfId="0" applyNumberFormat="1" applyFont="1" applyFill="1" applyBorder="1" applyAlignment="1">
      <alignment vertical="center"/>
    </xf>
    <xf numFmtId="167" fontId="16" fillId="0" borderId="0" xfId="0" applyNumberFormat="1" applyFont="1"/>
    <xf numFmtId="4" fontId="16" fillId="0" borderId="0" xfId="0" applyNumberFormat="1" applyFont="1"/>
    <xf numFmtId="0" fontId="16" fillId="0" borderId="0" xfId="0" applyFont="1" applyAlignment="1">
      <alignment vertical="center" wrapText="1"/>
    </xf>
    <xf numFmtId="0" fontId="16" fillId="14" borderId="0" xfId="0" applyFont="1" applyFill="1" applyAlignment="1">
      <alignment horizontal="center" vertical="center"/>
    </xf>
    <xf numFmtId="0" fontId="16" fillId="5" borderId="0" xfId="0" applyFont="1" applyFill="1" applyAlignment="1">
      <alignment horizontal="center" vertical="center"/>
    </xf>
    <xf numFmtId="4" fontId="3" fillId="0" borderId="27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167" fontId="24" fillId="4" borderId="0" xfId="0" applyNumberFormat="1" applyFont="1" applyFill="1" applyAlignment="1">
      <alignment horizontal="right" vertical="center"/>
    </xf>
    <xf numFmtId="167" fontId="24" fillId="11" borderId="0" xfId="0" applyNumberFormat="1" applyFont="1" applyFill="1" applyAlignment="1">
      <alignment horizontal="right" vertical="center"/>
    </xf>
    <xf numFmtId="0" fontId="22" fillId="0" borderId="0" xfId="0" applyFont="1" applyAlignment="1">
      <alignment vertical="center"/>
    </xf>
    <xf numFmtId="167" fontId="24" fillId="14" borderId="0" xfId="0" applyNumberFormat="1" applyFont="1" applyFill="1" applyAlignment="1">
      <alignment horizontal="right" vertical="center"/>
    </xf>
    <xf numFmtId="167" fontId="16" fillId="0" borderId="0" xfId="0" applyNumberFormat="1" applyFont="1" applyAlignment="1">
      <alignment horizontal="center" vertical="center"/>
    </xf>
    <xf numFmtId="4" fontId="3" fillId="0" borderId="24" xfId="0" applyNumberFormat="1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7" xfId="0" applyFont="1" applyBorder="1" applyAlignment="1">
      <alignment vertical="center"/>
    </xf>
    <xf numFmtId="0" fontId="16" fillId="15" borderId="0" xfId="0" applyFont="1" applyFill="1" applyAlignment="1">
      <alignment horizontal="center" vertical="center"/>
    </xf>
    <xf numFmtId="167" fontId="16" fillId="15" borderId="0" xfId="0" applyNumberFormat="1" applyFont="1" applyFill="1" applyAlignment="1">
      <alignment horizontal="right" vertical="center"/>
    </xf>
    <xf numFmtId="167" fontId="25" fillId="5" borderId="0" xfId="0" applyNumberFormat="1" applyFont="1" applyFill="1" applyAlignment="1">
      <alignment horizontal="right" vertical="center"/>
    </xf>
    <xf numFmtId="4" fontId="3" fillId="10" borderId="1" xfId="0" applyNumberFormat="1" applyFont="1" applyFill="1" applyBorder="1"/>
    <xf numFmtId="4" fontId="3" fillId="10" borderId="12" xfId="0" applyNumberFormat="1" applyFont="1" applyFill="1" applyBorder="1" applyAlignment="1">
      <alignment vertical="center"/>
    </xf>
    <xf numFmtId="4" fontId="3" fillId="10" borderId="26" xfId="0" applyNumberFormat="1" applyFont="1" applyFill="1" applyBorder="1" applyAlignment="1">
      <alignment vertical="center"/>
    </xf>
    <xf numFmtId="4" fontId="3" fillId="10" borderId="17" xfId="0" applyNumberFormat="1" applyFont="1" applyFill="1" applyBorder="1" applyAlignment="1">
      <alignment vertical="center"/>
    </xf>
    <xf numFmtId="3" fontId="3" fillId="0" borderId="3" xfId="0" applyNumberFormat="1" applyFont="1" applyBorder="1" applyAlignment="1">
      <alignment vertical="center"/>
    </xf>
    <xf numFmtId="3" fontId="3" fillId="0" borderId="2" xfId="0" applyNumberFormat="1" applyFont="1" applyBorder="1" applyAlignment="1">
      <alignment horizontal="right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6" borderId="1" xfId="0" applyNumberFormat="1" applyFont="1" applyFill="1" applyBorder="1" applyAlignment="1">
      <alignment horizontal="right" vertical="center"/>
    </xf>
    <xf numFmtId="0" fontId="16" fillId="6" borderId="16" xfId="0" applyFont="1" applyFill="1" applyBorder="1" applyAlignment="1">
      <alignment horizontal="right" vertical="center"/>
    </xf>
    <xf numFmtId="4" fontId="3" fillId="0" borderId="12" xfId="0" applyNumberFormat="1" applyFont="1" applyBorder="1" applyAlignment="1">
      <alignment horizontal="right" vertical="center"/>
    </xf>
    <xf numFmtId="4" fontId="3" fillId="0" borderId="16" xfId="0" applyNumberFormat="1" applyFont="1" applyBorder="1" applyAlignment="1">
      <alignment horizontal="right" vertical="center"/>
    </xf>
    <xf numFmtId="0" fontId="3" fillId="0" borderId="16" xfId="0" applyFont="1" applyBorder="1" applyAlignment="1">
      <alignment wrapText="1"/>
    </xf>
    <xf numFmtId="4" fontId="3" fillId="8" borderId="11" xfId="0" applyNumberFormat="1" applyFont="1" applyFill="1" applyBorder="1"/>
    <xf numFmtId="4" fontId="3" fillId="0" borderId="5" xfId="0" applyNumberFormat="1" applyFont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0" borderId="11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vertical="center"/>
    </xf>
    <xf numFmtId="4" fontId="3" fillId="0" borderId="9" xfId="0" applyNumberFormat="1" applyFont="1" applyBorder="1" applyAlignment="1">
      <alignment horizontal="right" vertical="center"/>
    </xf>
    <xf numFmtId="0" fontId="3" fillId="0" borderId="4" xfId="0" applyFont="1" applyBorder="1" applyAlignment="1">
      <alignment wrapText="1"/>
    </xf>
    <xf numFmtId="0" fontId="3" fillId="0" borderId="25" xfId="0" applyFont="1" applyBorder="1" applyAlignment="1">
      <alignment vertical="center"/>
    </xf>
    <xf numFmtId="0" fontId="3" fillId="0" borderId="11" xfId="0" applyFont="1" applyBorder="1" applyAlignment="1">
      <alignment vertical="center" wrapText="1"/>
    </xf>
    <xf numFmtId="4" fontId="3" fillId="0" borderId="29" xfId="0" applyNumberFormat="1" applyFont="1" applyBorder="1" applyAlignment="1">
      <alignment vertical="center"/>
    </xf>
    <xf numFmtId="4" fontId="3" fillId="8" borderId="6" xfId="0" applyNumberFormat="1" applyFont="1" applyFill="1" applyBorder="1" applyAlignment="1">
      <alignment vertical="center"/>
    </xf>
    <xf numFmtId="3" fontId="3" fillId="10" borderId="0" xfId="0" applyNumberFormat="1" applyFont="1" applyFill="1" applyBorder="1"/>
    <xf numFmtId="3" fontId="16" fillId="10" borderId="0" xfId="0" applyNumberFormat="1" applyFont="1" applyFill="1" applyBorder="1"/>
    <xf numFmtId="3" fontId="16" fillId="10" borderId="7" xfId="0" applyNumberFormat="1" applyFont="1" applyFill="1" applyBorder="1"/>
    <xf numFmtId="4" fontId="16" fillId="10" borderId="8" xfId="0" applyNumberFormat="1" applyFont="1" applyFill="1" applyBorder="1"/>
    <xf numFmtId="4" fontId="16" fillId="10" borderId="0" xfId="0" applyNumberFormat="1" applyFont="1" applyFill="1" applyBorder="1"/>
    <xf numFmtId="0" fontId="16" fillId="12" borderId="0" xfId="0" applyFont="1" applyFill="1"/>
    <xf numFmtId="4" fontId="16" fillId="12" borderId="0" xfId="0" applyNumberFormat="1" applyFont="1" applyFill="1"/>
    <xf numFmtId="0" fontId="3" fillId="16" borderId="0" xfId="0" applyFont="1" applyFill="1"/>
    <xf numFmtId="0" fontId="25" fillId="0" borderId="0" xfId="0" applyFont="1"/>
    <xf numFmtId="4" fontId="25" fillId="0" borderId="0" xfId="0" applyNumberFormat="1" applyFont="1"/>
    <xf numFmtId="0" fontId="3" fillId="0" borderId="0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4" fontId="16" fillId="0" borderId="1" xfId="0" applyNumberFormat="1" applyFont="1" applyBorder="1" applyAlignment="1">
      <alignment horizontal="right"/>
    </xf>
    <xf numFmtId="0" fontId="3" fillId="0" borderId="10" xfId="0" applyFont="1" applyBorder="1" applyAlignment="1">
      <alignment wrapText="1"/>
    </xf>
    <xf numFmtId="3" fontId="3" fillId="0" borderId="10" xfId="0" applyNumberFormat="1" applyFont="1" applyBorder="1" applyAlignment="1">
      <alignment vertical="center"/>
    </xf>
    <xf numFmtId="4" fontId="3" fillId="0" borderId="10" xfId="0" applyNumberFormat="1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4" fontId="3" fillId="8" borderId="8" xfId="0" applyNumberFormat="1" applyFont="1" applyFill="1" applyBorder="1" applyAlignment="1">
      <alignment vertical="center"/>
    </xf>
    <xf numFmtId="4" fontId="3" fillId="0" borderId="8" xfId="0" applyNumberFormat="1" applyFont="1" applyBorder="1" applyAlignment="1">
      <alignment vertical="center"/>
    </xf>
    <xf numFmtId="4" fontId="16" fillId="10" borderId="16" xfId="0" applyNumberFormat="1" applyFont="1" applyFill="1" applyBorder="1"/>
    <xf numFmtId="4" fontId="3" fillId="0" borderId="0" xfId="0" applyNumberFormat="1" applyFont="1" applyBorder="1" applyAlignment="1">
      <alignment horizontal="center" vertical="center" wrapText="1"/>
    </xf>
    <xf numFmtId="166" fontId="3" fillId="0" borderId="0" xfId="0" applyNumberFormat="1" applyFont="1"/>
    <xf numFmtId="4" fontId="4" fillId="10" borderId="12" xfId="0" applyNumberFormat="1" applyFont="1" applyFill="1" applyBorder="1" applyAlignment="1">
      <alignment horizontal="right" vertical="center"/>
    </xf>
    <xf numFmtId="4" fontId="3" fillId="4" borderId="12" xfId="0" applyNumberFormat="1" applyFont="1" applyFill="1" applyBorder="1"/>
    <xf numFmtId="4" fontId="3" fillId="15" borderId="3" xfId="0" applyNumberFormat="1" applyFont="1" applyFill="1" applyBorder="1" applyAlignment="1">
      <alignment vertical="center"/>
    </xf>
    <xf numFmtId="0" fontId="16" fillId="0" borderId="10" xfId="0" applyFont="1" applyBorder="1"/>
    <xf numFmtId="3" fontId="16" fillId="8" borderId="10" xfId="0" applyNumberFormat="1" applyFont="1" applyFill="1" applyBorder="1"/>
    <xf numFmtId="0" fontId="3" fillId="0" borderId="2" xfId="0" applyFont="1" applyBorder="1" applyAlignment="1">
      <alignment horizontal="left" vertical="center"/>
    </xf>
    <xf numFmtId="0" fontId="16" fillId="0" borderId="11" xfId="0" applyFont="1" applyBorder="1" applyAlignment="1">
      <alignment horizontal="right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/>
    </xf>
    <xf numFmtId="4" fontId="3" fillId="8" borderId="0" xfId="0" applyNumberFormat="1" applyFont="1" applyFill="1" applyBorder="1" applyAlignment="1">
      <alignment horizontal="center" vertical="center" wrapText="1"/>
    </xf>
    <xf numFmtId="4" fontId="16" fillId="8" borderId="0" xfId="0" applyNumberFormat="1" applyFont="1" applyFill="1" applyAlignment="1">
      <alignment vertical="center"/>
    </xf>
    <xf numFmtId="2" fontId="16" fillId="8" borderId="0" xfId="0" applyNumberFormat="1" applyFont="1" applyFill="1"/>
    <xf numFmtId="166" fontId="16" fillId="8" borderId="0" xfId="0" applyNumberFormat="1" applyFont="1" applyFill="1" applyBorder="1" applyAlignment="1">
      <alignment vertical="center"/>
    </xf>
    <xf numFmtId="0" fontId="3" fillId="8" borderId="0" xfId="0" applyFont="1" applyFill="1"/>
    <xf numFmtId="4" fontId="3" fillId="15" borderId="1" xfId="0" applyNumberFormat="1" applyFont="1" applyFill="1" applyBorder="1" applyAlignment="1">
      <alignment vertical="center"/>
    </xf>
    <xf numFmtId="4" fontId="16" fillId="0" borderId="0" xfId="0" applyNumberFormat="1" applyFont="1" applyBorder="1" applyAlignment="1">
      <alignment horizontal="right"/>
    </xf>
    <xf numFmtId="4" fontId="3" fillId="8" borderId="1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horizontal="right" vertical="center"/>
    </xf>
    <xf numFmtId="4" fontId="3" fillId="8" borderId="11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vertical="center"/>
    </xf>
    <xf numFmtId="4" fontId="3" fillId="8" borderId="7" xfId="0" applyNumberFormat="1" applyFont="1" applyFill="1" applyBorder="1"/>
    <xf numFmtId="4" fontId="3" fillId="8" borderId="7" xfId="0" applyNumberFormat="1" applyFont="1" applyFill="1" applyBorder="1" applyAlignment="1">
      <alignment vertical="center"/>
    </xf>
    <xf numFmtId="0" fontId="3" fillId="8" borderId="10" xfId="0" applyFont="1" applyFill="1" applyBorder="1"/>
    <xf numFmtId="4" fontId="3" fillId="8" borderId="7" xfId="0" applyNumberFormat="1" applyFont="1" applyFill="1" applyBorder="1" applyAlignment="1">
      <alignment horizontal="right" vertical="center" wrapText="1"/>
    </xf>
    <xf numFmtId="4" fontId="3" fillId="8" borderId="7" xfId="0" applyNumberFormat="1" applyFont="1" applyFill="1" applyBorder="1" applyAlignment="1">
      <alignment horizontal="right" vertical="center"/>
    </xf>
    <xf numFmtId="4" fontId="3" fillId="8" borderId="12" xfId="0" applyNumberFormat="1" applyFont="1" applyFill="1" applyBorder="1" applyAlignment="1">
      <alignment horizontal="right" vertical="center"/>
    </xf>
    <xf numFmtId="4" fontId="3" fillId="8" borderId="5" xfId="0" applyNumberFormat="1" applyFont="1" applyFill="1" applyBorder="1" applyAlignment="1">
      <alignment horizontal="right" vertical="center"/>
    </xf>
    <xf numFmtId="4" fontId="3" fillId="8" borderId="5" xfId="0" applyNumberFormat="1" applyFont="1" applyFill="1" applyBorder="1"/>
    <xf numFmtId="4" fontId="3" fillId="8" borderId="10" xfId="0" applyNumberFormat="1" applyFont="1" applyFill="1" applyBorder="1"/>
    <xf numFmtId="4" fontId="3" fillId="8" borderId="0" xfId="0" applyNumberFormat="1" applyFont="1" applyFill="1" applyBorder="1"/>
    <xf numFmtId="4" fontId="3" fillId="8" borderId="2" xfId="0" applyNumberFormat="1" applyFont="1" applyFill="1" applyBorder="1"/>
    <xf numFmtId="4" fontId="3" fillId="8" borderId="11" xfId="0" applyNumberFormat="1" applyFont="1" applyFill="1" applyBorder="1" applyAlignment="1">
      <alignment vertical="center"/>
    </xf>
    <xf numFmtId="4" fontId="3" fillId="8" borderId="2" xfId="0" applyNumberFormat="1" applyFont="1" applyFill="1" applyBorder="1" applyAlignment="1">
      <alignment vertical="center"/>
    </xf>
    <xf numFmtId="4" fontId="3" fillId="8" borderId="3" xfId="0" applyNumberFormat="1" applyFont="1" applyFill="1" applyBorder="1" applyAlignment="1">
      <alignment vertical="center"/>
    </xf>
    <xf numFmtId="4" fontId="16" fillId="0" borderId="0" xfId="0" applyNumberFormat="1" applyFont="1" applyAlignment="1">
      <alignment horizontal="center" vertical="center"/>
    </xf>
    <xf numFmtId="4" fontId="26" fillId="0" borderId="0" xfId="0" applyNumberFormat="1" applyFont="1" applyBorder="1"/>
    <xf numFmtId="0" fontId="26" fillId="0" borderId="0" xfId="0" applyFont="1"/>
    <xf numFmtId="4" fontId="26" fillId="0" borderId="0" xfId="0" applyNumberFormat="1" applyFont="1"/>
    <xf numFmtId="4" fontId="3" fillId="8" borderId="12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3" fontId="16" fillId="8" borderId="0" xfId="0" applyNumberFormat="1" applyFont="1" applyFill="1" applyBorder="1"/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3" fillId="8" borderId="3" xfId="0" applyNumberFormat="1" applyFont="1" applyFill="1" applyBorder="1" applyAlignment="1">
      <alignment horizontal="right" vertical="center"/>
    </xf>
    <xf numFmtId="4" fontId="3" fillId="8" borderId="5" xfId="0" applyNumberFormat="1" applyFont="1" applyFill="1" applyBorder="1" applyAlignment="1">
      <alignment horizontal="right" vertical="center"/>
    </xf>
    <xf numFmtId="3" fontId="3" fillId="0" borderId="1" xfId="0" applyNumberFormat="1" applyFont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4" fontId="3" fillId="8" borderId="7" xfId="0" applyNumberFormat="1" applyFont="1" applyFill="1" applyBorder="1" applyAlignment="1">
      <alignment horizontal="right" vertical="center"/>
    </xf>
    <xf numFmtId="4" fontId="3" fillId="8" borderId="12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4" fontId="3" fillId="8" borderId="2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horizontal="right" vertical="center"/>
    </xf>
    <xf numFmtId="4" fontId="3" fillId="8" borderId="11" xfId="0" applyNumberFormat="1" applyFont="1" applyFill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4" fontId="3" fillId="8" borderId="7" xfId="0" applyNumberFormat="1" applyFont="1" applyFill="1" applyBorder="1" applyAlignment="1">
      <alignment horizontal="right" vertical="center" wrapText="1"/>
    </xf>
    <xf numFmtId="4" fontId="3" fillId="8" borderId="24" xfId="0" applyNumberFormat="1" applyFont="1" applyFill="1" applyBorder="1" applyAlignment="1">
      <alignment vertical="center"/>
    </xf>
    <xf numFmtId="0" fontId="3" fillId="10" borderId="12" xfId="0" applyFont="1" applyFill="1" applyBorder="1"/>
    <xf numFmtId="0" fontId="16" fillId="10" borderId="16" xfId="0" applyFont="1" applyFill="1" applyBorder="1"/>
    <xf numFmtId="4" fontId="3" fillId="8" borderId="1" xfId="0" applyNumberFormat="1" applyFont="1" applyFill="1" applyBorder="1" applyAlignment="1">
      <alignment horizontal="right"/>
    </xf>
    <xf numFmtId="4" fontId="16" fillId="0" borderId="0" xfId="0" applyNumberFormat="1" applyFont="1" applyAlignment="1">
      <alignment vertical="center"/>
    </xf>
    <xf numFmtId="0" fontId="16" fillId="8" borderId="0" xfId="0" applyFont="1" applyFill="1" applyAlignment="1">
      <alignment horizontal="center" vertical="center"/>
    </xf>
    <xf numFmtId="167" fontId="16" fillId="8" borderId="0" xfId="0" applyNumberFormat="1" applyFont="1" applyFill="1" applyAlignment="1">
      <alignment horizontal="right" vertical="center"/>
    </xf>
    <xf numFmtId="167" fontId="3" fillId="8" borderId="0" xfId="0" applyNumberFormat="1" applyFont="1" applyFill="1"/>
    <xf numFmtId="167" fontId="16" fillId="8" borderId="0" xfId="0" applyNumberFormat="1" applyFont="1" applyFill="1"/>
    <xf numFmtId="167" fontId="3" fillId="8" borderId="0" xfId="0" applyNumberFormat="1" applyFont="1" applyFill="1" applyAlignment="1">
      <alignment horizontal="right"/>
    </xf>
    <xf numFmtId="167" fontId="24" fillId="8" borderId="0" xfId="0" applyNumberFormat="1" applyFont="1" applyFill="1" applyAlignment="1">
      <alignment horizontal="right" vertical="center"/>
    </xf>
    <xf numFmtId="4" fontId="3" fillId="8" borderId="0" xfId="0" applyNumberFormat="1" applyFont="1" applyFill="1"/>
    <xf numFmtId="0" fontId="16" fillId="8" borderId="0" xfId="0" applyFont="1" applyFill="1" applyAlignment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3" fontId="3" fillId="0" borderId="10" xfId="0" applyNumberFormat="1" applyFont="1" applyBorder="1"/>
    <xf numFmtId="4" fontId="3" fillId="8" borderId="8" xfId="0" applyNumberFormat="1" applyFont="1" applyFill="1" applyBorder="1"/>
    <xf numFmtId="4" fontId="3" fillId="8" borderId="16" xfId="0" applyNumberFormat="1" applyFont="1" applyFill="1" applyBorder="1" applyAlignment="1">
      <alignment vertical="center"/>
    </xf>
    <xf numFmtId="166" fontId="16" fillId="8" borderId="0" xfId="0" applyNumberFormat="1" applyFont="1" applyFill="1" applyBorder="1" applyAlignment="1">
      <alignment horizontal="center" vertical="center"/>
    </xf>
    <xf numFmtId="0" fontId="3" fillId="8" borderId="0" xfId="0" applyFont="1" applyFill="1" applyAlignment="1">
      <alignment horizontal="center"/>
    </xf>
    <xf numFmtId="2" fontId="16" fillId="8" borderId="0" xfId="0" applyNumberFormat="1" applyFont="1" applyFill="1" applyAlignment="1">
      <alignment horizontal="center"/>
    </xf>
    <xf numFmtId="0" fontId="27" fillId="0" borderId="1" xfId="0" applyFont="1" applyBorder="1" applyAlignment="1">
      <alignment horizontal="justify" vertical="center"/>
    </xf>
    <xf numFmtId="4" fontId="16" fillId="8" borderId="0" xfId="0" applyNumberFormat="1" applyFont="1" applyFill="1" applyAlignment="1">
      <alignment horizontal="center" vertical="center"/>
    </xf>
    <xf numFmtId="0" fontId="16" fillId="0" borderId="0" xfId="0" applyFont="1" applyAlignment="1">
      <alignment horizontal="center"/>
    </xf>
    <xf numFmtId="4" fontId="3" fillId="8" borderId="9" xfId="0" applyNumberFormat="1" applyFont="1" applyFill="1" applyBorder="1" applyAlignment="1">
      <alignment vertical="center"/>
    </xf>
    <xf numFmtId="4" fontId="16" fillId="10" borderId="1" xfId="0" applyNumberFormat="1" applyFont="1" applyFill="1" applyBorder="1" applyAlignment="1">
      <alignment horizontal="right" vertical="center"/>
    </xf>
    <xf numFmtId="4" fontId="3" fillId="0" borderId="1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4" fontId="16" fillId="18" borderId="1" xfId="0" applyNumberFormat="1" applyFont="1" applyFill="1" applyBorder="1" applyAlignment="1">
      <alignment vertical="center"/>
    </xf>
    <xf numFmtId="0" fontId="22" fillId="10" borderId="1" xfId="0" applyFont="1" applyFill="1" applyBorder="1"/>
    <xf numFmtId="0" fontId="29" fillId="10" borderId="1" xfId="0" applyFont="1" applyFill="1" applyBorder="1"/>
    <xf numFmtId="3" fontId="22" fillId="10" borderId="1" xfId="0" applyNumberFormat="1" applyFont="1" applyFill="1" applyBorder="1"/>
    <xf numFmtId="4" fontId="22" fillId="10" borderId="1" xfId="0" applyNumberFormat="1" applyFont="1" applyFill="1" applyBorder="1"/>
    <xf numFmtId="4" fontId="22" fillId="10" borderId="12" xfId="0" applyNumberFormat="1" applyFont="1" applyFill="1" applyBorder="1"/>
    <xf numFmtId="164" fontId="22" fillId="9" borderId="1" xfId="1" applyNumberFormat="1" applyFont="1" applyFill="1" applyBorder="1"/>
    <xf numFmtId="0" fontId="29" fillId="9" borderId="1" xfId="0" applyFont="1" applyFill="1" applyBorder="1"/>
    <xf numFmtId="3" fontId="22" fillId="9" borderId="1" xfId="0" applyNumberFormat="1" applyFont="1" applyFill="1" applyBorder="1"/>
    <xf numFmtId="4" fontId="30" fillId="9" borderId="1" xfId="0" applyNumberFormat="1" applyFont="1" applyFill="1" applyBorder="1"/>
    <xf numFmtId="4" fontId="31" fillId="9" borderId="1" xfId="0" applyNumberFormat="1" applyFont="1" applyFill="1" applyBorder="1"/>
    <xf numFmtId="4" fontId="30" fillId="9" borderId="0" xfId="0" applyNumberFormat="1" applyFont="1" applyFill="1" applyBorder="1"/>
    <xf numFmtId="4" fontId="30" fillId="9" borderId="5" xfId="0" applyNumberFormat="1" applyFont="1" applyFill="1" applyBorder="1"/>
    <xf numFmtId="4" fontId="30" fillId="9" borderId="9" xfId="0" applyNumberFormat="1" applyFont="1" applyFill="1" applyBorder="1"/>
    <xf numFmtId="0" fontId="3" fillId="0" borderId="17" xfId="0" applyFont="1" applyBorder="1"/>
    <xf numFmtId="0" fontId="3" fillId="0" borderId="0" xfId="0" applyFont="1" applyAlignment="1">
      <alignment horizontal="center" vertical="center"/>
    </xf>
    <xf numFmtId="4" fontId="3" fillId="8" borderId="1" xfId="0" applyNumberFormat="1" applyFont="1" applyFill="1" applyBorder="1" applyAlignment="1">
      <alignment horizontal="right" vertical="center"/>
    </xf>
    <xf numFmtId="0" fontId="3" fillId="0" borderId="17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" fontId="3" fillId="8" borderId="3" xfId="0" applyNumberFormat="1" applyFont="1" applyFill="1" applyBorder="1" applyAlignment="1">
      <alignment horizontal="right" vertical="center"/>
    </xf>
    <xf numFmtId="4" fontId="3" fillId="8" borderId="7" xfId="0" applyNumberFormat="1" applyFont="1" applyFill="1" applyBorder="1" applyAlignment="1">
      <alignment horizontal="right" vertical="center"/>
    </xf>
    <xf numFmtId="4" fontId="3" fillId="8" borderId="5" xfId="0" applyNumberFormat="1" applyFont="1" applyFill="1" applyBorder="1" applyAlignment="1">
      <alignment horizontal="right" vertical="center"/>
    </xf>
    <xf numFmtId="4" fontId="3" fillId="8" borderId="12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4" fontId="3" fillId="0" borderId="27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" fontId="3" fillId="8" borderId="7" xfId="0" applyNumberFormat="1" applyFont="1" applyFill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4" fontId="3" fillId="0" borderId="27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8" borderId="6" xfId="0" applyFont="1" applyFill="1" applyBorder="1" applyAlignment="1">
      <alignment vertical="center"/>
    </xf>
    <xf numFmtId="0" fontId="3" fillId="8" borderId="0" xfId="0" applyFont="1" applyFill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6" fillId="8" borderId="0" xfId="0" applyFont="1" applyFill="1" applyBorder="1"/>
    <xf numFmtId="0" fontId="3" fillId="0" borderId="9" xfId="0" applyFont="1" applyBorder="1"/>
    <xf numFmtId="3" fontId="3" fillId="0" borderId="9" xfId="0" applyNumberFormat="1" applyFont="1" applyBorder="1" applyAlignment="1">
      <alignment vertical="center"/>
    </xf>
    <xf numFmtId="0" fontId="3" fillId="0" borderId="16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3" fontId="3" fillId="10" borderId="2" xfId="0" applyNumberFormat="1" applyFont="1" applyFill="1" applyBorder="1"/>
    <xf numFmtId="4" fontId="3" fillId="10" borderId="2" xfId="0" applyNumberFormat="1" applyFont="1" applyFill="1" applyBorder="1"/>
    <xf numFmtId="4" fontId="3" fillId="10" borderId="3" xfId="0" applyNumberFormat="1" applyFont="1" applyFill="1" applyBorder="1" applyAlignment="1">
      <alignment vertical="center"/>
    </xf>
    <xf numFmtId="4" fontId="3" fillId="10" borderId="28" xfId="0" applyNumberFormat="1" applyFont="1" applyFill="1" applyBorder="1" applyAlignment="1">
      <alignment vertical="center"/>
    </xf>
    <xf numFmtId="4" fontId="3" fillId="10" borderId="4" xfId="0" applyNumberFormat="1" applyFont="1" applyFill="1" applyBorder="1" applyAlignment="1">
      <alignment vertical="center"/>
    </xf>
    <xf numFmtId="4" fontId="16" fillId="10" borderId="3" xfId="0" applyNumberFormat="1" applyFont="1" applyFill="1" applyBorder="1" applyAlignment="1">
      <alignment vertical="center"/>
    </xf>
    <xf numFmtId="4" fontId="16" fillId="10" borderId="2" xfId="0" applyNumberFormat="1" applyFont="1" applyFill="1" applyBorder="1" applyAlignment="1">
      <alignment vertical="center"/>
    </xf>
    <xf numFmtId="0" fontId="3" fillId="8" borderId="1" xfId="0" applyFont="1" applyFill="1" applyBorder="1" applyAlignment="1">
      <alignment horizontal="left" vertical="center" wrapText="1"/>
    </xf>
    <xf numFmtId="0" fontId="3" fillId="8" borderId="16" xfId="0" applyFont="1" applyFill="1" applyBorder="1" applyAlignment="1">
      <alignment wrapText="1"/>
    </xf>
    <xf numFmtId="3" fontId="3" fillId="8" borderId="16" xfId="0" applyNumberFormat="1" applyFont="1" applyFill="1" applyBorder="1" applyAlignment="1">
      <alignment vertical="center" wrapText="1"/>
    </xf>
    <xf numFmtId="3" fontId="3" fillId="8" borderId="1" xfId="0" applyNumberFormat="1" applyFont="1" applyFill="1" applyBorder="1" applyAlignment="1">
      <alignment wrapText="1"/>
    </xf>
    <xf numFmtId="4" fontId="3" fillId="8" borderId="1" xfId="0" applyNumberFormat="1" applyFont="1" applyFill="1" applyBorder="1" applyAlignment="1">
      <alignment wrapText="1"/>
    </xf>
    <xf numFmtId="4" fontId="3" fillId="8" borderId="12" xfId="0" applyNumberFormat="1" applyFont="1" applyFill="1" applyBorder="1" applyAlignment="1">
      <alignment vertical="center" wrapText="1"/>
    </xf>
    <xf numFmtId="4" fontId="3" fillId="8" borderId="26" xfId="0" applyNumberFormat="1" applyFont="1" applyFill="1" applyBorder="1" applyAlignment="1">
      <alignment vertical="center" wrapText="1"/>
    </xf>
    <xf numFmtId="4" fontId="3" fillId="8" borderId="17" xfId="0" applyNumberFormat="1" applyFont="1" applyFill="1" applyBorder="1" applyAlignment="1">
      <alignment vertical="center" wrapText="1"/>
    </xf>
    <xf numFmtId="4" fontId="3" fillId="8" borderId="1" xfId="0" applyNumberFormat="1" applyFont="1" applyFill="1" applyBorder="1" applyAlignment="1">
      <alignment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0" fontId="3" fillId="8" borderId="16" xfId="0" applyFont="1" applyFill="1" applyBorder="1" applyAlignment="1">
      <alignment horizontal="left" vertical="center" wrapText="1"/>
    </xf>
    <xf numFmtId="0" fontId="16" fillId="8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3" fillId="0" borderId="1" xfId="0" applyFont="1" applyBorder="1" applyAlignment="1">
      <alignment horizontal="justify" vertical="center"/>
    </xf>
    <xf numFmtId="4" fontId="26" fillId="8" borderId="0" xfId="0" applyNumberFormat="1" applyFont="1" applyFill="1" applyBorder="1"/>
    <xf numFmtId="166" fontId="16" fillId="4" borderId="0" xfId="0" applyNumberFormat="1" applyFont="1" applyFill="1" applyBorder="1" applyAlignment="1">
      <alignment horizontal="center" vertical="center"/>
    </xf>
    <xf numFmtId="0" fontId="3" fillId="4" borderId="0" xfId="0" applyFont="1" applyFill="1"/>
    <xf numFmtId="0" fontId="16" fillId="4" borderId="0" xfId="0" applyFont="1" applyFill="1" applyAlignment="1">
      <alignment horizontal="center"/>
    </xf>
    <xf numFmtId="4" fontId="16" fillId="4" borderId="0" xfId="0" applyNumberFormat="1" applyFont="1" applyFill="1" applyAlignment="1">
      <alignment horizontal="center" vertical="center"/>
    </xf>
    <xf numFmtId="4" fontId="3" fillId="4" borderId="0" xfId="0" applyNumberFormat="1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/>
    </xf>
    <xf numFmtId="167" fontId="24" fillId="13" borderId="0" xfId="0" applyNumberFormat="1" applyFont="1" applyFill="1" applyAlignment="1">
      <alignment horizontal="right" vertical="center"/>
    </xf>
    <xf numFmtId="4" fontId="3" fillId="13" borderId="0" xfId="0" applyNumberFormat="1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167" fontId="24" fillId="12" borderId="0" xfId="0" applyNumberFormat="1" applyFont="1" applyFill="1" applyAlignment="1">
      <alignment horizontal="right" vertical="center"/>
    </xf>
    <xf numFmtId="164" fontId="3" fillId="0" borderId="1" xfId="1" applyNumberFormat="1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/>
    </xf>
    <xf numFmtId="4" fontId="3" fillId="0" borderId="7" xfId="0" applyNumberFormat="1" applyFont="1" applyBorder="1" applyAlignment="1">
      <alignment horizontal="right" vertical="center"/>
    </xf>
    <xf numFmtId="4" fontId="3" fillId="8" borderId="3" xfId="0" applyNumberFormat="1" applyFont="1" applyFill="1" applyBorder="1" applyAlignment="1">
      <alignment horizontal="right" vertical="center"/>
    </xf>
    <xf numFmtId="4" fontId="3" fillId="8" borderId="7" xfId="0" applyNumberFormat="1" applyFont="1" applyFill="1" applyBorder="1" applyAlignment="1">
      <alignment horizontal="right" vertical="center"/>
    </xf>
    <xf numFmtId="4" fontId="3" fillId="8" borderId="5" xfId="0" applyNumberFormat="1" applyFont="1" applyFill="1" applyBorder="1" applyAlignment="1">
      <alignment horizontal="right" vertical="center"/>
    </xf>
    <xf numFmtId="4" fontId="3" fillId="8" borderId="12" xfId="0" applyNumberFormat="1" applyFont="1" applyFill="1" applyBorder="1" applyAlignment="1">
      <alignment horizontal="right" vertical="center"/>
    </xf>
    <xf numFmtId="4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4" fontId="3" fillId="0" borderId="27" xfId="0" applyNumberFormat="1" applyFont="1" applyBorder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" fontId="3" fillId="8" borderId="7" xfId="0" applyNumberFormat="1" applyFont="1" applyFill="1" applyBorder="1" applyAlignment="1">
      <alignment horizontal="right" vertical="center" wrapText="1"/>
    </xf>
    <xf numFmtId="0" fontId="3" fillId="10" borderId="0" xfId="0" applyFont="1" applyFill="1" applyBorder="1" applyAlignment="1">
      <alignment wrapText="1"/>
    </xf>
    <xf numFmtId="0" fontId="3" fillId="0" borderId="0" xfId="0" applyFont="1" applyAlignment="1">
      <alignment vertical="center" wrapText="1"/>
    </xf>
    <xf numFmtId="0" fontId="3" fillId="19" borderId="0" xfId="0" applyFont="1" applyFill="1" applyAlignment="1">
      <alignment horizontal="center" vertical="center"/>
    </xf>
    <xf numFmtId="0" fontId="3" fillId="19" borderId="0" xfId="0" applyFont="1" applyFill="1" applyAlignment="1">
      <alignment horizontal="center"/>
    </xf>
    <xf numFmtId="0" fontId="19" fillId="10" borderId="9" xfId="0" applyFont="1" applyFill="1" applyBorder="1" applyAlignment="1">
      <alignment vertical="center" wrapText="1"/>
    </xf>
    <xf numFmtId="4" fontId="0" fillId="0" borderId="0" xfId="0" applyNumberForma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wrapText="1"/>
    </xf>
    <xf numFmtId="0" fontId="17" fillId="8" borderId="0" xfId="0" applyFont="1" applyFill="1"/>
    <xf numFmtId="4" fontId="17" fillId="8" borderId="1" xfId="0" applyNumberFormat="1" applyFont="1" applyFill="1" applyBorder="1"/>
    <xf numFmtId="4" fontId="17" fillId="8" borderId="1" xfId="0" applyNumberFormat="1" applyFont="1" applyFill="1" applyBorder="1" applyAlignment="1">
      <alignment vertical="center"/>
    </xf>
    <xf numFmtId="0" fontId="5" fillId="0" borderId="0" xfId="0" applyFont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3" fontId="2" fillId="0" borderId="1" xfId="0" applyNumberFormat="1" applyFont="1" applyBorder="1" applyAlignment="1"/>
    <xf numFmtId="3" fontId="2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16" fillId="0" borderId="3" xfId="0" applyNumberFormat="1" applyFont="1" applyBorder="1" applyAlignment="1">
      <alignment horizontal="center"/>
    </xf>
    <xf numFmtId="0" fontId="16" fillId="0" borderId="24" xfId="0" applyNumberFormat="1" applyFont="1" applyBorder="1" applyAlignment="1">
      <alignment horizontal="center"/>
    </xf>
    <xf numFmtId="0" fontId="16" fillId="0" borderId="4" xfId="0" applyNumberFormat="1" applyFont="1" applyBorder="1" applyAlignment="1">
      <alignment horizontal="center"/>
    </xf>
    <xf numFmtId="0" fontId="16" fillId="4" borderId="1" xfId="0" applyFont="1" applyFill="1" applyBorder="1" applyAlignment="1">
      <alignment horizontal="center" wrapText="1"/>
    </xf>
    <xf numFmtId="0" fontId="16" fillId="0" borderId="12" xfId="0" applyFont="1" applyBorder="1" applyAlignment="1">
      <alignment horizontal="center" wrapText="1"/>
    </xf>
    <xf numFmtId="0" fontId="16" fillId="0" borderId="16" xfId="0" applyFont="1" applyBorder="1" applyAlignment="1">
      <alignment horizontal="center" wrapText="1"/>
    </xf>
    <xf numFmtId="0" fontId="16" fillId="0" borderId="17" xfId="0" applyFont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22" fillId="5" borderId="0" xfId="0" applyFont="1" applyFill="1" applyAlignment="1">
      <alignment horizontal="center" wrapText="1"/>
    </xf>
    <xf numFmtId="0" fontId="16" fillId="4" borderId="12" xfId="0" applyFont="1" applyFill="1" applyBorder="1" applyAlignment="1">
      <alignment horizontal="center" wrapText="1"/>
    </xf>
    <xf numFmtId="0" fontId="22" fillId="0" borderId="0" xfId="0" applyFont="1" applyAlignment="1">
      <alignment horizontal="left" wrapText="1"/>
    </xf>
    <xf numFmtId="0" fontId="16" fillId="0" borderId="0" xfId="0" applyNumberFormat="1" applyFont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4" fontId="3" fillId="0" borderId="28" xfId="0" applyNumberFormat="1" applyFont="1" applyBorder="1" applyAlignment="1">
      <alignment horizontal="right" vertical="center"/>
    </xf>
    <xf numFmtId="4" fontId="3" fillId="0" borderId="27" xfId="0" applyNumberFormat="1" applyFont="1" applyBorder="1" applyAlignment="1">
      <alignment horizontal="right" vertical="center"/>
    </xf>
    <xf numFmtId="4" fontId="3" fillId="8" borderId="3" xfId="0" applyNumberFormat="1" applyFont="1" applyFill="1" applyBorder="1" applyAlignment="1">
      <alignment horizontal="right" vertical="center"/>
    </xf>
    <xf numFmtId="4" fontId="3" fillId="8" borderId="7" xfId="0" applyNumberFormat="1" applyFont="1" applyFill="1" applyBorder="1" applyAlignment="1">
      <alignment horizontal="right" vertical="center"/>
    </xf>
    <xf numFmtId="4" fontId="3" fillId="8" borderId="4" xfId="0" applyNumberFormat="1" applyFont="1" applyFill="1" applyBorder="1" applyAlignment="1">
      <alignment horizontal="right" vertical="center"/>
    </xf>
    <xf numFmtId="4" fontId="3" fillId="8" borderId="8" xfId="0" applyNumberFormat="1" applyFont="1" applyFill="1" applyBorder="1" applyAlignment="1">
      <alignment horizontal="right" vertical="center"/>
    </xf>
    <xf numFmtId="4" fontId="3" fillId="8" borderId="6" xfId="0" applyNumberFormat="1" applyFont="1" applyFill="1" applyBorder="1" applyAlignment="1">
      <alignment horizontal="right" vertical="center"/>
    </xf>
    <xf numFmtId="4" fontId="3" fillId="8" borderId="1" xfId="0" applyNumberFormat="1" applyFont="1" applyFill="1" applyBorder="1" applyAlignment="1">
      <alignment horizontal="right" vertical="center"/>
    </xf>
    <xf numFmtId="0" fontId="16" fillId="0" borderId="16" xfId="0" applyFont="1" applyBorder="1" applyAlignment="1">
      <alignment horizontal="center"/>
    </xf>
    <xf numFmtId="0" fontId="16" fillId="0" borderId="17" xfId="0" applyFont="1" applyBorder="1" applyAlignment="1">
      <alignment horizontal="center"/>
    </xf>
    <xf numFmtId="4" fontId="3" fillId="8" borderId="3" xfId="0" applyNumberFormat="1" applyFont="1" applyFill="1" applyBorder="1" applyAlignment="1">
      <alignment horizontal="right" vertical="center" wrapText="1"/>
    </xf>
    <xf numFmtId="4" fontId="3" fillId="8" borderId="7" xfId="0" applyNumberFormat="1" applyFont="1" applyFill="1" applyBorder="1" applyAlignment="1">
      <alignment horizontal="right" vertical="center" wrapText="1"/>
    </xf>
    <xf numFmtId="4" fontId="16" fillId="8" borderId="2" xfId="0" applyNumberFormat="1" applyFont="1" applyFill="1" applyBorder="1" applyAlignment="1">
      <alignment horizontal="right" vertical="center" wrapText="1"/>
    </xf>
    <xf numFmtId="4" fontId="16" fillId="8" borderId="10" xfId="0" applyNumberFormat="1" applyFont="1" applyFill="1" applyBorder="1" applyAlignment="1">
      <alignment horizontal="right" vertical="center" wrapText="1"/>
    </xf>
    <xf numFmtId="4" fontId="3" fillId="8" borderId="5" xfId="0" applyNumberFormat="1" applyFont="1" applyFill="1" applyBorder="1" applyAlignment="1">
      <alignment horizontal="right" vertical="center"/>
    </xf>
    <xf numFmtId="3" fontId="3" fillId="6" borderId="2" xfId="0" applyNumberFormat="1" applyFont="1" applyFill="1" applyBorder="1" applyAlignment="1">
      <alignment horizontal="right" vertical="center"/>
    </xf>
    <xf numFmtId="3" fontId="3" fillId="6" borderId="10" xfId="0" applyNumberFormat="1" applyFont="1" applyFill="1" applyBorder="1" applyAlignment="1">
      <alignment horizontal="right" vertical="center"/>
    </xf>
    <xf numFmtId="4" fontId="3" fillId="0" borderId="29" xfId="0" applyNumberFormat="1" applyFont="1" applyBorder="1" applyAlignment="1">
      <alignment horizontal="right" vertical="center"/>
    </xf>
    <xf numFmtId="3" fontId="16" fillId="6" borderId="24" xfId="0" applyNumberFormat="1" applyFont="1" applyFill="1" applyBorder="1" applyAlignment="1">
      <alignment horizontal="right" vertical="center"/>
    </xf>
    <xf numFmtId="0" fontId="16" fillId="6" borderId="0" xfId="0" applyFont="1" applyFill="1" applyBorder="1" applyAlignment="1">
      <alignment horizontal="right" vertical="center"/>
    </xf>
    <xf numFmtId="0" fontId="16" fillId="0" borderId="0" xfId="0" applyFont="1" applyBorder="1" applyAlignment="1">
      <alignment horizontal="center"/>
    </xf>
    <xf numFmtId="0" fontId="16" fillId="10" borderId="1" xfId="0" applyFont="1" applyFill="1" applyBorder="1" applyAlignment="1">
      <alignment horizontal="left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3" fontId="3" fillId="4" borderId="2" xfId="0" applyNumberFormat="1" applyFont="1" applyFill="1" applyBorder="1" applyAlignment="1">
      <alignment horizontal="right" vertical="center"/>
    </xf>
    <xf numFmtId="3" fontId="3" fillId="4" borderId="10" xfId="0" applyNumberFormat="1" applyFont="1" applyFill="1" applyBorder="1" applyAlignment="1">
      <alignment horizontal="right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 vertical="center"/>
    </xf>
    <xf numFmtId="3" fontId="3" fillId="7" borderId="1" xfId="0" applyNumberFormat="1" applyFont="1" applyFill="1" applyBorder="1" applyAlignment="1">
      <alignment horizontal="right" vertical="center"/>
    </xf>
    <xf numFmtId="4" fontId="3" fillId="8" borderId="2" xfId="0" applyNumberFormat="1" applyFont="1" applyFill="1" applyBorder="1" applyAlignment="1">
      <alignment horizontal="right" vertical="center"/>
    </xf>
    <xf numFmtId="4" fontId="3" fillId="8" borderId="10" xfId="0" applyNumberFormat="1" applyFont="1" applyFill="1" applyBorder="1" applyAlignment="1">
      <alignment horizontal="right" vertical="center"/>
    </xf>
    <xf numFmtId="4" fontId="3" fillId="8" borderId="11" xfId="0" applyNumberFormat="1" applyFont="1" applyFill="1" applyBorder="1" applyAlignment="1">
      <alignment horizontal="right" vertical="center"/>
    </xf>
    <xf numFmtId="0" fontId="16" fillId="10" borderId="3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horizontal="center" vertical="center"/>
    </xf>
    <xf numFmtId="0" fontId="16" fillId="10" borderId="5" xfId="0" applyFont="1" applyFill="1" applyBorder="1" applyAlignment="1">
      <alignment horizontal="center" vertical="center"/>
    </xf>
    <xf numFmtId="0" fontId="16" fillId="10" borderId="9" xfId="0" applyFont="1" applyFill="1" applyBorder="1" applyAlignment="1">
      <alignment horizontal="center" vertical="center"/>
    </xf>
    <xf numFmtId="4" fontId="3" fillId="8" borderId="2" xfId="0" applyNumberFormat="1" applyFont="1" applyFill="1" applyBorder="1" applyAlignment="1">
      <alignment horizontal="center" vertical="center"/>
    </xf>
    <xf numFmtId="4" fontId="3" fillId="8" borderId="10" xfId="0" applyNumberFormat="1" applyFont="1" applyFill="1" applyBorder="1" applyAlignment="1">
      <alignment horizontal="center" vertical="center"/>
    </xf>
    <xf numFmtId="4" fontId="3" fillId="8" borderId="1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/>
    </xf>
    <xf numFmtId="0" fontId="16" fillId="0" borderId="1" xfId="0" applyFont="1" applyBorder="1" applyAlignment="1">
      <alignment horizontal="center" vertical="center"/>
    </xf>
    <xf numFmtId="4" fontId="16" fillId="8" borderId="0" xfId="0" applyNumberFormat="1" applyFont="1" applyFill="1" applyBorder="1" applyAlignment="1">
      <alignment horizontal="center" vertical="center"/>
    </xf>
    <xf numFmtId="0" fontId="16" fillId="8" borderId="0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7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4" fontId="3" fillId="0" borderId="5" xfId="0" applyNumberFormat="1" applyFont="1" applyBorder="1" applyAlignment="1">
      <alignment horizontal="right" vertical="center"/>
    </xf>
    <xf numFmtId="0" fontId="3" fillId="10" borderId="19" xfId="0" applyFont="1" applyFill="1" applyBorder="1" applyAlignment="1">
      <alignment horizontal="left" vertical="center" wrapText="1"/>
    </xf>
    <xf numFmtId="0" fontId="3" fillId="10" borderId="16" xfId="0" applyFont="1" applyFill="1" applyBorder="1" applyAlignment="1">
      <alignment horizontal="left" vertical="center" wrapText="1"/>
    </xf>
    <xf numFmtId="0" fontId="3" fillId="10" borderId="17" xfId="0" applyFont="1" applyFill="1" applyBorder="1" applyAlignment="1">
      <alignment horizontal="left" vertical="center" wrapText="1"/>
    </xf>
    <xf numFmtId="0" fontId="3" fillId="10" borderId="19" xfId="0" applyFont="1" applyFill="1" applyBorder="1" applyAlignment="1">
      <alignment horizontal="left" vertical="center"/>
    </xf>
    <xf numFmtId="0" fontId="19" fillId="10" borderId="16" xfId="0" applyFont="1" applyFill="1" applyBorder="1" applyAlignment="1">
      <alignment horizontal="left" vertical="center"/>
    </xf>
    <xf numFmtId="0" fontId="19" fillId="10" borderId="17" xfId="0" applyFont="1" applyFill="1" applyBorder="1" applyAlignment="1">
      <alignment horizontal="left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16" xfId="0" applyFont="1" applyFill="1" applyBorder="1" applyAlignment="1">
      <alignment horizontal="left" vertical="center" wrapText="1"/>
    </xf>
    <xf numFmtId="0" fontId="16" fillId="10" borderId="17" xfId="0" applyFont="1" applyFill="1" applyBorder="1" applyAlignment="1">
      <alignment horizontal="left" vertical="center" wrapText="1"/>
    </xf>
    <xf numFmtId="0" fontId="3" fillId="0" borderId="20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6" fillId="10" borderId="12" xfId="0" applyFont="1" applyFill="1" applyBorder="1" applyAlignment="1">
      <alignment horizontal="left" vertical="center"/>
    </xf>
    <xf numFmtId="0" fontId="16" fillId="10" borderId="16" xfId="0" applyFont="1" applyFill="1" applyBorder="1" applyAlignment="1">
      <alignment horizontal="left" vertical="center"/>
    </xf>
    <xf numFmtId="0" fontId="16" fillId="10" borderId="17" xfId="0" applyFont="1" applyFill="1" applyBorder="1" applyAlignment="1">
      <alignment horizontal="left" vertical="center"/>
    </xf>
    <xf numFmtId="0" fontId="16" fillId="10" borderId="19" xfId="0" applyFont="1" applyFill="1" applyBorder="1" applyAlignment="1">
      <alignment horizontal="left" vertical="center"/>
    </xf>
    <xf numFmtId="4" fontId="23" fillId="0" borderId="18" xfId="0" applyNumberFormat="1" applyFont="1" applyBorder="1" applyAlignment="1">
      <alignment horizontal="center"/>
    </xf>
    <xf numFmtId="4" fontId="23" fillId="0" borderId="30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" fontId="3" fillId="8" borderId="12" xfId="0" applyNumberFormat="1" applyFont="1" applyFill="1" applyBorder="1" applyAlignment="1">
      <alignment horizontal="right" vertical="center"/>
    </xf>
    <xf numFmtId="0" fontId="16" fillId="10" borderId="2" xfId="0" applyFont="1" applyFill="1" applyBorder="1" applyAlignment="1">
      <alignment horizontal="center" vertical="center"/>
    </xf>
    <xf numFmtId="0" fontId="16" fillId="10" borderId="11" xfId="0" applyFont="1" applyFill="1" applyBorder="1" applyAlignment="1">
      <alignment horizontal="center" vertical="center"/>
    </xf>
    <xf numFmtId="0" fontId="28" fillId="0" borderId="0" xfId="0" applyFont="1" applyBorder="1" applyAlignment="1">
      <alignment horizontal="center"/>
    </xf>
    <xf numFmtId="0" fontId="16" fillId="10" borderId="19" xfId="0" applyFont="1" applyFill="1" applyBorder="1" applyAlignment="1">
      <alignment horizontal="left"/>
    </xf>
    <xf numFmtId="0" fontId="16" fillId="10" borderId="16" xfId="0" applyFont="1" applyFill="1" applyBorder="1" applyAlignment="1">
      <alignment horizontal="left"/>
    </xf>
    <xf numFmtId="0" fontId="16" fillId="10" borderId="17" xfId="0" applyFont="1" applyFill="1" applyBorder="1" applyAlignment="1">
      <alignment horizontal="left"/>
    </xf>
    <xf numFmtId="0" fontId="16" fillId="17" borderId="12" xfId="0" applyFont="1" applyFill="1" applyBorder="1" applyAlignment="1">
      <alignment horizontal="left" wrapText="1"/>
    </xf>
    <xf numFmtId="0" fontId="16" fillId="17" borderId="16" xfId="0" applyFont="1" applyFill="1" applyBorder="1" applyAlignment="1">
      <alignment horizontal="left" wrapText="1"/>
    </xf>
    <xf numFmtId="0" fontId="16" fillId="17" borderId="17" xfId="0" applyFont="1" applyFill="1" applyBorder="1" applyAlignment="1">
      <alignment horizontal="left" wrapText="1"/>
    </xf>
    <xf numFmtId="0" fontId="16" fillId="0" borderId="12" xfId="0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4" fontId="16" fillId="4" borderId="0" xfId="0" applyNumberFormat="1" applyFont="1" applyFill="1" applyBorder="1" applyAlignment="1">
      <alignment horizontal="center" vertical="center"/>
    </xf>
    <xf numFmtId="0" fontId="16" fillId="4" borderId="0" xfId="0" applyFont="1" applyFill="1" applyBorder="1" applyAlignment="1">
      <alignment horizontal="center" vertical="center"/>
    </xf>
    <xf numFmtId="0" fontId="16" fillId="10" borderId="24" xfId="0" applyFont="1" applyFill="1" applyBorder="1" applyAlignment="1">
      <alignment horizontal="left" vertical="center"/>
    </xf>
    <xf numFmtId="0" fontId="16" fillId="10" borderId="4" xfId="0" applyFont="1" applyFill="1" applyBorder="1" applyAlignment="1">
      <alignment horizontal="left" vertical="center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colors>
    <mruColors>
      <color rgb="FF8F65CD"/>
      <color rgb="FFF3B0A9"/>
      <color rgb="FFF9DAD7"/>
      <color rgb="FFA287D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3"/>
  <sheetViews>
    <sheetView zoomScaleNormal="100" workbookViewId="0">
      <selection activeCell="B31" sqref="B31"/>
    </sheetView>
  </sheetViews>
  <sheetFormatPr defaultRowHeight="15.75" x14ac:dyDescent="0.25"/>
  <cols>
    <col min="1" max="1" width="3" style="2" bestFit="1" customWidth="1"/>
    <col min="2" max="2" width="34.42578125" style="2" bestFit="1" customWidth="1"/>
    <col min="3" max="3" width="39.5703125" style="2" customWidth="1"/>
    <col min="4" max="4" width="1.7109375" style="5" customWidth="1"/>
    <col min="5" max="5" width="10.7109375" style="2" customWidth="1"/>
    <col min="6" max="6" width="10.7109375" style="3" customWidth="1"/>
    <col min="7" max="7" width="1.7109375" style="2" customWidth="1"/>
    <col min="8" max="8" width="6.5703125" style="12" bestFit="1" customWidth="1"/>
    <col min="9" max="9" width="1.7109375" style="2" customWidth="1"/>
    <col min="10" max="11" width="10.7109375" style="2" customWidth="1"/>
    <col min="12" max="16384" width="9.140625" style="2"/>
  </cols>
  <sheetData>
    <row r="1" spans="1:11" s="5" customFormat="1" ht="25.5" x14ac:dyDescent="0.35">
      <c r="B1" s="532" t="s">
        <v>80</v>
      </c>
      <c r="C1" s="532"/>
      <c r="E1" s="531">
        <v>2018</v>
      </c>
      <c r="F1" s="531"/>
      <c r="H1" s="22"/>
      <c r="J1" s="531">
        <v>2017</v>
      </c>
      <c r="K1" s="531"/>
    </row>
    <row r="2" spans="1:11" s="5" customFormat="1" ht="6.75" customHeight="1" x14ac:dyDescent="0.35">
      <c r="F2" s="6"/>
      <c r="H2" s="22"/>
    </row>
    <row r="3" spans="1:11" s="9" customFormat="1" ht="24" x14ac:dyDescent="0.25">
      <c r="B3" s="14" t="s">
        <v>0</v>
      </c>
      <c r="C3" s="15" t="s">
        <v>2</v>
      </c>
      <c r="D3" s="19"/>
      <c r="E3" s="20" t="s">
        <v>38</v>
      </c>
      <c r="F3" s="21" t="s">
        <v>1</v>
      </c>
      <c r="H3" s="10" t="s">
        <v>45</v>
      </c>
      <c r="J3" s="20" t="s">
        <v>38</v>
      </c>
      <c r="K3" s="21" t="s">
        <v>1</v>
      </c>
    </row>
    <row r="4" spans="1:11" s="1" customFormat="1" ht="15" x14ac:dyDescent="0.25">
      <c r="A4" s="1">
        <v>1</v>
      </c>
      <c r="B4" s="16" t="s">
        <v>47</v>
      </c>
      <c r="C4" s="16" t="s">
        <v>3</v>
      </c>
      <c r="D4" s="8"/>
      <c r="E4" s="16"/>
      <c r="F4" s="17">
        <v>620000</v>
      </c>
      <c r="H4" s="11">
        <f>F4-J4</f>
        <v>100000</v>
      </c>
      <c r="J4" s="17">
        <v>520000</v>
      </c>
      <c r="K4" s="16"/>
    </row>
    <row r="5" spans="1:11" s="1" customFormat="1" ht="15" x14ac:dyDescent="0.25">
      <c r="A5" s="1">
        <v>2</v>
      </c>
      <c r="B5" s="16" t="s">
        <v>47</v>
      </c>
      <c r="C5" s="16" t="s">
        <v>51</v>
      </c>
      <c r="D5" s="8"/>
      <c r="E5" s="16"/>
      <c r="F5" s="17">
        <v>15000</v>
      </c>
      <c r="H5" s="11">
        <f t="shared" ref="H5:H49" si="0">F5-J5</f>
        <v>0</v>
      </c>
      <c r="J5" s="17">
        <v>15000</v>
      </c>
      <c r="K5" s="16"/>
    </row>
    <row r="6" spans="1:11" s="1" customFormat="1" ht="15" x14ac:dyDescent="0.25">
      <c r="A6" s="1">
        <v>3</v>
      </c>
      <c r="B6" s="16" t="s">
        <v>47</v>
      </c>
      <c r="C6" s="16" t="s">
        <v>52</v>
      </c>
      <c r="D6" s="8"/>
      <c r="E6" s="16"/>
      <c r="F6" s="17">
        <v>15000</v>
      </c>
      <c r="H6" s="11">
        <f t="shared" si="0"/>
        <v>15000</v>
      </c>
      <c r="J6" s="17"/>
      <c r="K6" s="16"/>
    </row>
    <row r="7" spans="1:11" s="1" customFormat="1" ht="15" x14ac:dyDescent="0.25">
      <c r="A7" s="1">
        <v>4</v>
      </c>
      <c r="B7" s="16" t="s">
        <v>47</v>
      </c>
      <c r="C7" s="16" t="s">
        <v>53</v>
      </c>
      <c r="D7" s="8"/>
      <c r="E7" s="16"/>
      <c r="F7" s="17">
        <v>15000</v>
      </c>
      <c r="H7" s="11">
        <f t="shared" si="0"/>
        <v>0</v>
      </c>
      <c r="J7" s="17">
        <v>15000</v>
      </c>
      <c r="K7" s="16"/>
    </row>
    <row r="8" spans="1:11" s="1" customFormat="1" ht="15" x14ac:dyDescent="0.25">
      <c r="A8" s="1">
        <v>5</v>
      </c>
      <c r="B8" s="16" t="s">
        <v>47</v>
      </c>
      <c r="C8" s="16" t="s">
        <v>54</v>
      </c>
      <c r="D8" s="8"/>
      <c r="E8" s="16"/>
      <c r="F8" s="17">
        <v>15000</v>
      </c>
      <c r="H8" s="11">
        <f t="shared" si="0"/>
        <v>15000</v>
      </c>
      <c r="J8" s="17"/>
      <c r="K8" s="16"/>
    </row>
    <row r="9" spans="1:11" s="1" customFormat="1" ht="15" x14ac:dyDescent="0.25">
      <c r="A9" s="1">
        <v>6</v>
      </c>
      <c r="B9" s="16" t="s">
        <v>47</v>
      </c>
      <c r="C9" s="16" t="s">
        <v>55</v>
      </c>
      <c r="D9" s="8"/>
      <c r="E9" s="16"/>
      <c r="F9" s="17">
        <v>10000</v>
      </c>
      <c r="H9" s="11">
        <f t="shared" si="0"/>
        <v>8100</v>
      </c>
      <c r="J9" s="17">
        <v>1900</v>
      </c>
      <c r="K9" s="16"/>
    </row>
    <row r="10" spans="1:11" s="1" customFormat="1" ht="15" x14ac:dyDescent="0.25">
      <c r="A10" s="1">
        <v>7</v>
      </c>
      <c r="B10" s="16" t="s">
        <v>47</v>
      </c>
      <c r="C10" s="16" t="s">
        <v>4</v>
      </c>
      <c r="D10" s="8"/>
      <c r="E10" s="16"/>
      <c r="F10" s="17">
        <v>4000</v>
      </c>
      <c r="H10" s="11">
        <f t="shared" si="0"/>
        <v>1000</v>
      </c>
      <c r="J10" s="17">
        <v>3000</v>
      </c>
      <c r="K10" s="16"/>
    </row>
    <row r="11" spans="1:11" s="1" customFormat="1" ht="15" x14ac:dyDescent="0.25">
      <c r="A11" s="1">
        <v>8</v>
      </c>
      <c r="B11" s="16" t="s">
        <v>47</v>
      </c>
      <c r="C11" s="16" t="s">
        <v>39</v>
      </c>
      <c r="D11" s="8"/>
      <c r="E11" s="16"/>
      <c r="F11" s="17">
        <v>15000</v>
      </c>
      <c r="H11" s="11">
        <f t="shared" si="0"/>
        <v>8000</v>
      </c>
      <c r="J11" s="17">
        <v>7000</v>
      </c>
      <c r="K11" s="16"/>
    </row>
    <row r="12" spans="1:11" s="1" customFormat="1" ht="15" x14ac:dyDescent="0.25">
      <c r="A12" s="1">
        <v>9</v>
      </c>
      <c r="B12" s="16" t="s">
        <v>5</v>
      </c>
      <c r="C12" s="16" t="s">
        <v>6</v>
      </c>
      <c r="D12" s="8"/>
      <c r="E12" s="16"/>
      <c r="F12" s="17">
        <v>55000</v>
      </c>
      <c r="H12" s="11">
        <f t="shared" si="0"/>
        <v>10000</v>
      </c>
      <c r="J12" s="17">
        <v>45000</v>
      </c>
      <c r="K12" s="16"/>
    </row>
    <row r="13" spans="1:11" s="1" customFormat="1" ht="15" x14ac:dyDescent="0.25">
      <c r="A13" s="1">
        <v>10</v>
      </c>
      <c r="B13" s="16" t="s">
        <v>37</v>
      </c>
      <c r="C13" s="16" t="s">
        <v>8</v>
      </c>
      <c r="D13" s="8"/>
      <c r="E13" s="16"/>
      <c r="F13" s="17">
        <v>50000</v>
      </c>
      <c r="H13" s="11">
        <f t="shared" si="0"/>
        <v>10000</v>
      </c>
      <c r="J13" s="17">
        <v>40000</v>
      </c>
      <c r="K13" s="16"/>
    </row>
    <row r="14" spans="1:11" s="1" customFormat="1" ht="15" x14ac:dyDescent="0.25">
      <c r="A14" s="1">
        <v>11</v>
      </c>
      <c r="B14" s="16" t="s">
        <v>40</v>
      </c>
      <c r="C14" s="16" t="s">
        <v>41</v>
      </c>
      <c r="D14" s="8"/>
      <c r="E14" s="16"/>
      <c r="F14" s="17"/>
      <c r="H14" s="11">
        <f t="shared" si="0"/>
        <v>-30000</v>
      </c>
      <c r="J14" s="17">
        <v>30000</v>
      </c>
      <c r="K14" s="16"/>
    </row>
    <row r="15" spans="1:11" s="1" customFormat="1" ht="15" x14ac:dyDescent="0.25">
      <c r="A15" s="1">
        <v>12</v>
      </c>
      <c r="B15" s="16" t="s">
        <v>7</v>
      </c>
      <c r="C15" s="16" t="s">
        <v>9</v>
      </c>
      <c r="D15" s="8"/>
      <c r="E15" s="16"/>
      <c r="F15" s="17">
        <v>25000</v>
      </c>
      <c r="H15" s="11">
        <f t="shared" si="0"/>
        <v>0</v>
      </c>
      <c r="J15" s="17">
        <v>25000</v>
      </c>
      <c r="K15" s="16"/>
    </row>
    <row r="16" spans="1:11" s="1" customFormat="1" ht="15" x14ac:dyDescent="0.25">
      <c r="A16" s="1">
        <v>13</v>
      </c>
      <c r="B16" s="16" t="s">
        <v>10</v>
      </c>
      <c r="C16" s="16" t="s">
        <v>9</v>
      </c>
      <c r="D16" s="8"/>
      <c r="E16" s="16"/>
      <c r="F16" s="17">
        <v>30000</v>
      </c>
      <c r="H16" s="11">
        <f t="shared" si="0"/>
        <v>5000</v>
      </c>
      <c r="J16" s="17">
        <v>25000</v>
      </c>
      <c r="K16" s="16"/>
    </row>
    <row r="17" spans="1:11" s="1" customFormat="1" ht="15" x14ac:dyDescent="0.25">
      <c r="A17" s="1">
        <v>14</v>
      </c>
      <c r="B17" s="16" t="s">
        <v>11</v>
      </c>
      <c r="C17" s="16" t="s">
        <v>9</v>
      </c>
      <c r="D17" s="8"/>
      <c r="E17" s="16"/>
      <c r="F17" s="17">
        <v>28000</v>
      </c>
      <c r="H17" s="11">
        <f t="shared" si="0"/>
        <v>-37000</v>
      </c>
      <c r="J17" s="17">
        <v>65000</v>
      </c>
      <c r="K17" s="16"/>
    </row>
    <row r="18" spans="1:11" s="1" customFormat="1" ht="15" x14ac:dyDescent="0.25">
      <c r="A18" s="1">
        <v>15</v>
      </c>
      <c r="B18" s="16" t="s">
        <v>11</v>
      </c>
      <c r="C18" s="16" t="s">
        <v>56</v>
      </c>
      <c r="D18" s="8"/>
      <c r="E18" s="16"/>
      <c r="F18" s="17">
        <v>6000</v>
      </c>
      <c r="H18" s="11">
        <f t="shared" si="0"/>
        <v>200</v>
      </c>
      <c r="J18" s="17">
        <v>5800</v>
      </c>
      <c r="K18" s="16"/>
    </row>
    <row r="19" spans="1:11" s="1" customFormat="1" ht="15" x14ac:dyDescent="0.25">
      <c r="A19" s="1">
        <v>16</v>
      </c>
      <c r="B19" s="16" t="s">
        <v>11</v>
      </c>
      <c r="C19" s="16" t="s">
        <v>57</v>
      </c>
      <c r="D19" s="8"/>
      <c r="E19" s="16"/>
      <c r="F19" s="17">
        <v>6000</v>
      </c>
      <c r="H19" s="11">
        <f t="shared" si="0"/>
        <v>6000</v>
      </c>
      <c r="J19" s="17"/>
      <c r="K19" s="16"/>
    </row>
    <row r="20" spans="1:11" s="1" customFormat="1" ht="15" x14ac:dyDescent="0.25">
      <c r="A20" s="1">
        <v>17</v>
      </c>
      <c r="B20" s="16" t="s">
        <v>11</v>
      </c>
      <c r="C20" s="16" t="s">
        <v>58</v>
      </c>
      <c r="D20" s="8"/>
      <c r="E20" s="16"/>
      <c r="F20" s="17">
        <v>6000</v>
      </c>
      <c r="H20" s="11">
        <f t="shared" si="0"/>
        <v>6000</v>
      </c>
      <c r="J20" s="17"/>
      <c r="K20" s="16"/>
    </row>
    <row r="21" spans="1:11" s="1" customFormat="1" ht="15" x14ac:dyDescent="0.25">
      <c r="A21" s="1">
        <v>18</v>
      </c>
      <c r="B21" s="16" t="s">
        <v>11</v>
      </c>
      <c r="C21" s="16" t="s">
        <v>59</v>
      </c>
      <c r="D21" s="8"/>
      <c r="E21" s="16"/>
      <c r="F21" s="17">
        <v>6000</v>
      </c>
      <c r="H21" s="11">
        <f t="shared" si="0"/>
        <v>6000</v>
      </c>
      <c r="J21" s="17"/>
      <c r="K21" s="16"/>
    </row>
    <row r="22" spans="1:11" s="1" customFormat="1" ht="15" x14ac:dyDescent="0.25">
      <c r="A22" s="1">
        <v>19</v>
      </c>
      <c r="B22" s="16" t="s">
        <v>11</v>
      </c>
      <c r="C22" s="16" t="s">
        <v>12</v>
      </c>
      <c r="D22" s="8"/>
      <c r="E22" s="16"/>
      <c r="F22" s="17">
        <v>15000</v>
      </c>
      <c r="H22" s="11">
        <f t="shared" si="0"/>
        <v>5000</v>
      </c>
      <c r="J22" s="17">
        <v>10000</v>
      </c>
      <c r="K22" s="16"/>
    </row>
    <row r="23" spans="1:11" s="1" customFormat="1" ht="15" x14ac:dyDescent="0.25">
      <c r="A23" s="1">
        <v>20</v>
      </c>
      <c r="B23" s="16" t="s">
        <v>11</v>
      </c>
      <c r="C23" s="16" t="s">
        <v>13</v>
      </c>
      <c r="D23" s="8"/>
      <c r="E23" s="16"/>
      <c r="F23" s="17">
        <v>12000</v>
      </c>
      <c r="H23" s="11">
        <f t="shared" si="0"/>
        <v>12000</v>
      </c>
      <c r="J23" s="17"/>
      <c r="K23" s="16"/>
    </row>
    <row r="24" spans="1:11" s="1" customFormat="1" ht="15" x14ac:dyDescent="0.25">
      <c r="A24" s="1">
        <v>21</v>
      </c>
      <c r="B24" s="16" t="s">
        <v>11</v>
      </c>
      <c r="C24" s="16" t="s">
        <v>14</v>
      </c>
      <c r="D24" s="8"/>
      <c r="E24" s="16"/>
      <c r="F24" s="17">
        <v>15000</v>
      </c>
      <c r="H24" s="11">
        <f t="shared" si="0"/>
        <v>15000</v>
      </c>
      <c r="J24" s="17"/>
      <c r="K24" s="16"/>
    </row>
    <row r="25" spans="1:11" s="1" customFormat="1" ht="15" x14ac:dyDescent="0.25">
      <c r="A25" s="1">
        <v>22</v>
      </c>
      <c r="B25" s="16" t="s">
        <v>11</v>
      </c>
      <c r="C25" s="16" t="s">
        <v>25</v>
      </c>
      <c r="D25" s="8"/>
      <c r="E25" s="16"/>
      <c r="F25" s="17">
        <v>15000</v>
      </c>
      <c r="H25" s="11">
        <f t="shared" si="0"/>
        <v>15000</v>
      </c>
      <c r="J25" s="17"/>
      <c r="K25" s="16"/>
    </row>
    <row r="26" spans="1:11" s="1" customFormat="1" ht="15" x14ac:dyDescent="0.25">
      <c r="A26" s="1">
        <v>23</v>
      </c>
      <c r="B26" s="16" t="s">
        <v>11</v>
      </c>
      <c r="C26" s="16" t="s">
        <v>26</v>
      </c>
      <c r="D26" s="8"/>
      <c r="E26" s="16"/>
      <c r="F26" s="17">
        <v>10000</v>
      </c>
      <c r="H26" s="11">
        <f t="shared" si="0"/>
        <v>10000</v>
      </c>
      <c r="J26" s="17"/>
      <c r="K26" s="16"/>
    </row>
    <row r="27" spans="1:11" s="1" customFormat="1" ht="15" x14ac:dyDescent="0.25">
      <c r="A27" s="1">
        <v>24</v>
      </c>
      <c r="B27" s="16" t="s">
        <v>15</v>
      </c>
      <c r="C27" s="16" t="s">
        <v>8</v>
      </c>
      <c r="D27" s="8"/>
      <c r="E27" s="16"/>
      <c r="F27" s="17">
        <v>70000</v>
      </c>
      <c r="H27" s="11">
        <f t="shared" si="0"/>
        <v>5000</v>
      </c>
      <c r="J27" s="17">
        <v>65000</v>
      </c>
      <c r="K27" s="16"/>
    </row>
    <row r="28" spans="1:11" s="1" customFormat="1" ht="15" x14ac:dyDescent="0.25">
      <c r="A28" s="1">
        <v>25</v>
      </c>
      <c r="B28" s="16" t="s">
        <v>15</v>
      </c>
      <c r="C28" s="16" t="s">
        <v>60</v>
      </c>
      <c r="D28" s="8"/>
      <c r="E28" s="16"/>
      <c r="F28" s="17">
        <v>20000</v>
      </c>
      <c r="H28" s="11">
        <f t="shared" si="0"/>
        <v>0</v>
      </c>
      <c r="J28" s="17">
        <v>20000</v>
      </c>
      <c r="K28" s="16"/>
    </row>
    <row r="29" spans="1:11" s="1" customFormat="1" ht="15" x14ac:dyDescent="0.25">
      <c r="A29" s="1">
        <v>26</v>
      </c>
      <c r="B29" s="16" t="s">
        <v>15</v>
      </c>
      <c r="C29" s="16" t="s">
        <v>61</v>
      </c>
      <c r="D29" s="8"/>
      <c r="E29" s="16"/>
      <c r="F29" s="17">
        <v>20000</v>
      </c>
      <c r="H29" s="11">
        <f t="shared" si="0"/>
        <v>5000</v>
      </c>
      <c r="J29" s="17">
        <v>15000</v>
      </c>
      <c r="K29" s="16"/>
    </row>
    <row r="30" spans="1:11" s="1" customFormat="1" ht="15" x14ac:dyDescent="0.25">
      <c r="A30" s="1">
        <v>27</v>
      </c>
      <c r="B30" s="16" t="s">
        <v>15</v>
      </c>
      <c r="C30" s="16" t="s">
        <v>50</v>
      </c>
      <c r="D30" s="8"/>
      <c r="E30" s="16"/>
      <c r="F30" s="17">
        <v>2000</v>
      </c>
      <c r="H30" s="11">
        <f t="shared" si="0"/>
        <v>2000</v>
      </c>
      <c r="J30" s="17"/>
      <c r="K30" s="16"/>
    </row>
    <row r="31" spans="1:11" s="1" customFormat="1" ht="15" x14ac:dyDescent="0.25">
      <c r="A31" s="1">
        <v>28</v>
      </c>
      <c r="B31" s="16" t="s">
        <v>15</v>
      </c>
      <c r="C31" s="16" t="s">
        <v>17</v>
      </c>
      <c r="D31" s="8"/>
      <c r="E31" s="16"/>
      <c r="F31" s="17">
        <v>100000</v>
      </c>
      <c r="H31" s="11">
        <f t="shared" si="0"/>
        <v>10000</v>
      </c>
      <c r="J31" s="17">
        <v>90000</v>
      </c>
      <c r="K31" s="16"/>
    </row>
    <row r="32" spans="1:11" s="1" customFormat="1" ht="15" x14ac:dyDescent="0.25">
      <c r="A32" s="1">
        <v>29</v>
      </c>
      <c r="B32" s="16" t="s">
        <v>15</v>
      </c>
      <c r="C32" s="16" t="s">
        <v>16</v>
      </c>
      <c r="D32" s="8"/>
      <c r="E32" s="16"/>
      <c r="F32" s="17">
        <v>12000</v>
      </c>
      <c r="H32" s="11">
        <f t="shared" si="0"/>
        <v>7000</v>
      </c>
      <c r="J32" s="17">
        <v>5000</v>
      </c>
      <c r="K32" s="16"/>
    </row>
    <row r="33" spans="1:11" s="1" customFormat="1" ht="15" x14ac:dyDescent="0.25">
      <c r="A33" s="1">
        <v>30</v>
      </c>
      <c r="B33" s="16" t="s">
        <v>15</v>
      </c>
      <c r="C33" s="16" t="s">
        <v>18</v>
      </c>
      <c r="D33" s="8"/>
      <c r="E33" s="16"/>
      <c r="F33" s="17">
        <v>5000</v>
      </c>
      <c r="H33" s="11">
        <f t="shared" si="0"/>
        <v>0</v>
      </c>
      <c r="J33" s="17">
        <v>5000</v>
      </c>
      <c r="K33" s="16"/>
    </row>
    <row r="34" spans="1:11" s="1" customFormat="1" ht="15" x14ac:dyDescent="0.25">
      <c r="A34" s="1">
        <v>31</v>
      </c>
      <c r="B34" s="16" t="s">
        <v>15</v>
      </c>
      <c r="C34" s="16" t="s">
        <v>19</v>
      </c>
      <c r="D34" s="8"/>
      <c r="E34" s="16"/>
      <c r="F34" s="17">
        <v>5000</v>
      </c>
      <c r="H34" s="11">
        <f t="shared" si="0"/>
        <v>0</v>
      </c>
      <c r="J34" s="17">
        <v>5000</v>
      </c>
      <c r="K34" s="16"/>
    </row>
    <row r="35" spans="1:11" s="1" customFormat="1" ht="15" x14ac:dyDescent="0.25">
      <c r="A35" s="1">
        <v>32</v>
      </c>
      <c r="B35" s="16" t="s">
        <v>20</v>
      </c>
      <c r="C35" s="16" t="s">
        <v>14</v>
      </c>
      <c r="D35" s="8"/>
      <c r="E35" s="16"/>
      <c r="F35" s="17">
        <v>25000</v>
      </c>
      <c r="H35" s="11">
        <f t="shared" si="0"/>
        <v>10000</v>
      </c>
      <c r="J35" s="17">
        <v>15000</v>
      </c>
      <c r="K35" s="16"/>
    </row>
    <row r="36" spans="1:11" s="1" customFormat="1" ht="15" x14ac:dyDescent="0.25">
      <c r="A36" s="1">
        <v>33</v>
      </c>
      <c r="B36" s="16" t="s">
        <v>21</v>
      </c>
      <c r="C36" s="16" t="s">
        <v>27</v>
      </c>
      <c r="D36" s="8"/>
      <c r="E36" s="16"/>
      <c r="F36" s="17">
        <v>11000</v>
      </c>
      <c r="H36" s="11">
        <f t="shared" si="0"/>
        <v>1000</v>
      </c>
      <c r="J36" s="17">
        <v>10000</v>
      </c>
      <c r="K36" s="16"/>
    </row>
    <row r="37" spans="1:11" s="1" customFormat="1" ht="15" x14ac:dyDescent="0.25">
      <c r="A37" s="1">
        <v>34</v>
      </c>
      <c r="B37" s="16" t="s">
        <v>22</v>
      </c>
      <c r="C37" s="16" t="s">
        <v>23</v>
      </c>
      <c r="D37" s="8"/>
      <c r="E37" s="16"/>
      <c r="F37" s="17">
        <v>17000</v>
      </c>
      <c r="H37" s="11">
        <f t="shared" si="0"/>
        <v>0</v>
      </c>
      <c r="J37" s="17">
        <v>17000</v>
      </c>
      <c r="K37" s="16"/>
    </row>
    <row r="38" spans="1:11" s="1" customFormat="1" ht="15" x14ac:dyDescent="0.25">
      <c r="A38" s="1">
        <v>35</v>
      </c>
      <c r="B38" s="16" t="s">
        <v>24</v>
      </c>
      <c r="C38" s="16" t="s">
        <v>62</v>
      </c>
      <c r="D38" s="8"/>
      <c r="E38" s="16"/>
      <c r="F38" s="17">
        <v>15000</v>
      </c>
      <c r="H38" s="11">
        <f t="shared" si="0"/>
        <v>9700</v>
      </c>
      <c r="J38" s="17">
        <v>5300</v>
      </c>
      <c r="K38" s="16"/>
    </row>
    <row r="39" spans="1:11" s="1" customFormat="1" ht="15" x14ac:dyDescent="0.25">
      <c r="A39" s="1">
        <v>36</v>
      </c>
      <c r="B39" s="16" t="s">
        <v>28</v>
      </c>
      <c r="C39" s="16" t="s">
        <v>29</v>
      </c>
      <c r="D39" s="8"/>
      <c r="E39" s="16"/>
      <c r="F39" s="17">
        <v>10000</v>
      </c>
      <c r="H39" s="11">
        <f t="shared" si="0"/>
        <v>7000</v>
      </c>
      <c r="J39" s="17">
        <v>3000</v>
      </c>
      <c r="K39" s="16"/>
    </row>
    <row r="40" spans="1:11" s="1" customFormat="1" ht="15" x14ac:dyDescent="0.25">
      <c r="A40" s="1">
        <v>37</v>
      </c>
      <c r="B40" s="16" t="s">
        <v>28</v>
      </c>
      <c r="C40" s="16" t="s">
        <v>30</v>
      </c>
      <c r="D40" s="8"/>
      <c r="E40" s="16"/>
      <c r="F40" s="17">
        <v>18000</v>
      </c>
      <c r="H40" s="11">
        <f t="shared" si="0"/>
        <v>8500</v>
      </c>
      <c r="J40" s="17">
        <v>9500</v>
      </c>
      <c r="K40" s="16"/>
    </row>
    <row r="41" spans="1:11" s="1" customFormat="1" ht="15" x14ac:dyDescent="0.25">
      <c r="A41" s="1">
        <v>38</v>
      </c>
      <c r="B41" s="16" t="s">
        <v>28</v>
      </c>
      <c r="C41" s="16" t="s">
        <v>31</v>
      </c>
      <c r="D41" s="8"/>
      <c r="E41" s="16"/>
      <c r="F41" s="17">
        <v>6000</v>
      </c>
      <c r="H41" s="11">
        <f t="shared" si="0"/>
        <v>1500</v>
      </c>
      <c r="J41" s="17">
        <v>4500</v>
      </c>
      <c r="K41" s="16"/>
    </row>
    <row r="42" spans="1:11" s="1" customFormat="1" ht="15" x14ac:dyDescent="0.25">
      <c r="A42" s="1">
        <v>39</v>
      </c>
      <c r="B42" s="16" t="s">
        <v>46</v>
      </c>
      <c r="C42" s="16" t="s">
        <v>34</v>
      </c>
      <c r="D42" s="8"/>
      <c r="E42" s="16"/>
      <c r="F42" s="17">
        <v>8000</v>
      </c>
      <c r="H42" s="11">
        <f t="shared" si="0"/>
        <v>3000</v>
      </c>
      <c r="J42" s="17">
        <v>5000</v>
      </c>
      <c r="K42" s="16"/>
    </row>
    <row r="43" spans="1:11" s="1" customFormat="1" ht="15" x14ac:dyDescent="0.25">
      <c r="A43" s="1">
        <v>40</v>
      </c>
      <c r="B43" s="16" t="s">
        <v>32</v>
      </c>
      <c r="C43" s="16" t="s">
        <v>33</v>
      </c>
      <c r="D43" s="8"/>
      <c r="E43" s="16"/>
      <c r="F43" s="17">
        <v>55000</v>
      </c>
      <c r="H43" s="11">
        <f t="shared" si="0"/>
        <v>20000</v>
      </c>
      <c r="J43" s="17">
        <v>35000</v>
      </c>
      <c r="K43" s="16"/>
    </row>
    <row r="44" spans="1:11" s="1" customFormat="1" ht="15" x14ac:dyDescent="0.25">
      <c r="A44" s="1">
        <v>41</v>
      </c>
      <c r="B44" s="16" t="s">
        <v>35</v>
      </c>
      <c r="C44" s="16" t="s">
        <v>36</v>
      </c>
      <c r="D44" s="8"/>
      <c r="E44" s="16"/>
      <c r="F44" s="17">
        <v>3000</v>
      </c>
      <c r="H44" s="11">
        <f t="shared" si="0"/>
        <v>1400</v>
      </c>
      <c r="J44" s="17">
        <v>1600</v>
      </c>
      <c r="K44" s="16"/>
    </row>
    <row r="45" spans="1:11" s="1" customFormat="1" ht="15" x14ac:dyDescent="0.25">
      <c r="A45" s="1">
        <v>42</v>
      </c>
      <c r="B45" s="16" t="s">
        <v>43</v>
      </c>
      <c r="C45" s="16" t="s">
        <v>36</v>
      </c>
      <c r="D45" s="8"/>
      <c r="E45" s="16"/>
      <c r="F45" s="17"/>
      <c r="H45" s="11">
        <f t="shared" si="0"/>
        <v>-1600</v>
      </c>
      <c r="J45" s="17">
        <v>1600</v>
      </c>
      <c r="K45" s="16"/>
    </row>
    <row r="46" spans="1:11" s="1" customFormat="1" ht="15" x14ac:dyDescent="0.25">
      <c r="A46" s="1">
        <v>43</v>
      </c>
      <c r="B46" s="16" t="s">
        <v>44</v>
      </c>
      <c r="C46" s="16" t="s">
        <v>36</v>
      </c>
      <c r="D46" s="8"/>
      <c r="E46" s="16"/>
      <c r="F46" s="17"/>
      <c r="H46" s="11">
        <f t="shared" si="0"/>
        <v>-1600</v>
      </c>
      <c r="J46" s="17">
        <v>1600</v>
      </c>
      <c r="K46" s="16"/>
    </row>
    <row r="47" spans="1:11" s="1" customFormat="1" ht="15" x14ac:dyDescent="0.25">
      <c r="A47" s="1">
        <v>44</v>
      </c>
      <c r="B47" s="16" t="s">
        <v>42</v>
      </c>
      <c r="C47" s="16" t="s">
        <v>36</v>
      </c>
      <c r="D47" s="8"/>
      <c r="E47" s="16"/>
      <c r="F47" s="17">
        <v>15300</v>
      </c>
      <c r="H47" s="11">
        <f t="shared" si="0"/>
        <v>7300</v>
      </c>
      <c r="J47" s="17">
        <v>8000</v>
      </c>
      <c r="K47" s="16"/>
    </row>
    <row r="49" spans="2:11" s="1" customFormat="1" ht="15" x14ac:dyDescent="0.25">
      <c r="D49" s="8"/>
      <c r="E49" s="18">
        <f>SUM(E4:E47)</f>
        <v>0</v>
      </c>
      <c r="F49" s="18">
        <f>SUM(F4:F47)</f>
        <v>1405300</v>
      </c>
      <c r="H49" s="13">
        <f t="shared" si="0"/>
        <v>275500</v>
      </c>
      <c r="J49" s="18">
        <f>SUM(J4:J47)</f>
        <v>1129800</v>
      </c>
      <c r="K49" s="18">
        <f>SUM(K4:K47)</f>
        <v>0</v>
      </c>
    </row>
    <row r="51" spans="2:11" s="1" customFormat="1" ht="24" x14ac:dyDescent="0.25">
      <c r="B51" s="14" t="s">
        <v>0</v>
      </c>
      <c r="C51" s="4" t="s">
        <v>48</v>
      </c>
      <c r="D51" s="8"/>
      <c r="E51" s="20" t="s">
        <v>38</v>
      </c>
      <c r="F51" s="21" t="s">
        <v>1</v>
      </c>
      <c r="H51" s="11"/>
      <c r="J51" s="20" t="s">
        <v>38</v>
      </c>
      <c r="K51" s="21" t="s">
        <v>1</v>
      </c>
    </row>
    <row r="52" spans="2:11" x14ac:dyDescent="0.25">
      <c r="B52" s="16"/>
      <c r="C52" s="7"/>
      <c r="E52" s="17"/>
      <c r="F52" s="17"/>
      <c r="G52" s="1"/>
      <c r="H52" s="11"/>
      <c r="I52" s="1"/>
      <c r="J52" s="17">
        <v>15700</v>
      </c>
      <c r="K52" s="16"/>
    </row>
    <row r="53" spans="2:11" x14ac:dyDescent="0.25">
      <c r="B53" s="16" t="s">
        <v>32</v>
      </c>
      <c r="C53" s="7" t="s">
        <v>49</v>
      </c>
    </row>
  </sheetData>
  <mergeCells count="3">
    <mergeCell ref="J1:K1"/>
    <mergeCell ref="E1:F1"/>
    <mergeCell ref="B1:C1"/>
  </mergeCells>
  <pageMargins left="0.11811023622047245" right="0.11811023622047245" top="0.11811023622047245" bottom="0.11811023622047245" header="0" footer="0"/>
  <pageSetup paperSize="9"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4"/>
  <sheetViews>
    <sheetView workbookViewId="0">
      <selection activeCell="E9" sqref="E9:E10"/>
    </sheetView>
  </sheetViews>
  <sheetFormatPr defaultRowHeight="15.75" x14ac:dyDescent="0.25"/>
  <cols>
    <col min="1" max="1" width="3" style="5" bestFit="1" customWidth="1"/>
    <col min="2" max="2" width="34.42578125" style="2" bestFit="1" customWidth="1"/>
    <col min="3" max="3" width="39.5703125" style="2" customWidth="1"/>
    <col min="4" max="4" width="1.7109375" style="5" customWidth="1"/>
    <col min="5" max="5" width="14.140625" style="28" customWidth="1"/>
    <col min="6" max="6" width="10.7109375" style="47" hidden="1" customWidth="1"/>
    <col min="7" max="7" width="1.7109375" style="2" hidden="1" customWidth="1"/>
    <col min="8" max="8" width="6.5703125" style="12" hidden="1" customWidth="1"/>
    <col min="9" max="9" width="1.7109375" style="2" hidden="1" customWidth="1"/>
    <col min="10" max="11" width="10.7109375" style="2" hidden="1" customWidth="1"/>
    <col min="12" max="16384" width="9.140625" style="2"/>
  </cols>
  <sheetData>
    <row r="1" spans="1:12" s="5" customFormat="1" ht="25.5" x14ac:dyDescent="0.35">
      <c r="B1" s="532" t="s">
        <v>80</v>
      </c>
      <c r="C1" s="532"/>
      <c r="E1" s="531">
        <v>2018</v>
      </c>
      <c r="F1" s="531"/>
      <c r="H1" s="22"/>
      <c r="J1" s="531">
        <v>2017</v>
      </c>
      <c r="K1" s="531"/>
    </row>
    <row r="2" spans="1:12" s="5" customFormat="1" ht="6.75" customHeight="1" x14ac:dyDescent="0.35">
      <c r="E2" s="25"/>
      <c r="F2" s="42"/>
      <c r="H2" s="22"/>
    </row>
    <row r="3" spans="1:12" s="9" customFormat="1" ht="24" x14ac:dyDescent="0.25">
      <c r="A3" s="36"/>
      <c r="B3" s="14" t="s">
        <v>0</v>
      </c>
      <c r="C3" s="15" t="s">
        <v>2</v>
      </c>
      <c r="D3" s="19"/>
      <c r="E3" s="26" t="s">
        <v>38</v>
      </c>
      <c r="F3" s="43" t="s">
        <v>1</v>
      </c>
      <c r="G3" s="14"/>
      <c r="H3" s="10" t="s">
        <v>45</v>
      </c>
      <c r="I3" s="14"/>
      <c r="J3" s="20" t="s">
        <v>38</v>
      </c>
      <c r="K3" s="21" t="s">
        <v>1</v>
      </c>
    </row>
    <row r="4" spans="1:12" s="9" customFormat="1" ht="14.25" x14ac:dyDescent="0.25">
      <c r="A4" s="36"/>
      <c r="B4" s="541" t="s">
        <v>81</v>
      </c>
      <c r="C4" s="541"/>
      <c r="D4" s="19"/>
      <c r="E4" s="40"/>
      <c r="F4" s="44"/>
      <c r="G4" s="40"/>
      <c r="H4" s="40"/>
      <c r="I4" s="40"/>
      <c r="J4" s="40"/>
      <c r="K4" s="40"/>
    </row>
    <row r="5" spans="1:12" s="9" customFormat="1" ht="14.25" x14ac:dyDescent="0.25">
      <c r="A5" s="36"/>
      <c r="B5" s="541"/>
      <c r="C5" s="541"/>
      <c r="D5" s="19"/>
      <c r="E5" s="40"/>
      <c r="F5" s="44"/>
      <c r="G5" s="40"/>
      <c r="H5" s="40"/>
      <c r="I5" s="40"/>
      <c r="J5" s="40"/>
      <c r="K5" s="40"/>
    </row>
    <row r="6" spans="1:12" s="1" customFormat="1" ht="15" x14ac:dyDescent="0.25">
      <c r="A6" s="8">
        <v>1</v>
      </c>
      <c r="B6" s="16" t="s">
        <v>47</v>
      </c>
      <c r="C6" s="16" t="s">
        <v>3</v>
      </c>
      <c r="D6" s="8"/>
      <c r="E6" s="17">
        <v>540000</v>
      </c>
      <c r="F6" s="32">
        <v>620000</v>
      </c>
      <c r="G6" s="16"/>
      <c r="H6" s="11">
        <f>F6-J6</f>
        <v>100000</v>
      </c>
      <c r="I6" s="16"/>
      <c r="J6" s="17">
        <v>520000</v>
      </c>
      <c r="K6" s="16"/>
    </row>
    <row r="7" spans="1:12" s="1" customFormat="1" ht="15" x14ac:dyDescent="0.25">
      <c r="A7" s="8">
        <v>2</v>
      </c>
      <c r="B7" s="16" t="s">
        <v>47</v>
      </c>
      <c r="C7" s="16" t="s">
        <v>51</v>
      </c>
      <c r="D7" s="8"/>
      <c r="E7" s="542">
        <v>15000</v>
      </c>
      <c r="F7" s="32">
        <v>15000</v>
      </c>
      <c r="G7" s="16"/>
      <c r="H7" s="11">
        <f t="shared" ref="H7:H55" si="0">F7-J7</f>
        <v>0</v>
      </c>
      <c r="I7" s="16"/>
      <c r="J7" s="17">
        <v>15000</v>
      </c>
      <c r="K7" s="16"/>
      <c r="L7" s="533">
        <v>7500</v>
      </c>
    </row>
    <row r="8" spans="1:12" s="1" customFormat="1" ht="15" x14ac:dyDescent="0.25">
      <c r="A8" s="8">
        <v>3</v>
      </c>
      <c r="B8" s="16" t="s">
        <v>47</v>
      </c>
      <c r="C8" s="16" t="s">
        <v>52</v>
      </c>
      <c r="D8" s="8"/>
      <c r="E8" s="542"/>
      <c r="F8" s="32">
        <v>15000</v>
      </c>
      <c r="G8" s="16"/>
      <c r="H8" s="11">
        <f t="shared" si="0"/>
        <v>15000</v>
      </c>
      <c r="I8" s="16"/>
      <c r="J8" s="17"/>
      <c r="K8" s="16"/>
      <c r="L8" s="533"/>
    </row>
    <row r="9" spans="1:12" s="1" customFormat="1" ht="15" x14ac:dyDescent="0.25">
      <c r="A9" s="8">
        <v>4</v>
      </c>
      <c r="B9" s="16" t="s">
        <v>47</v>
      </c>
      <c r="C9" s="16" t="s">
        <v>53</v>
      </c>
      <c r="D9" s="8"/>
      <c r="E9" s="539">
        <v>15000</v>
      </c>
      <c r="F9" s="32">
        <v>15000</v>
      </c>
      <c r="G9" s="16"/>
      <c r="H9" s="11">
        <f t="shared" si="0"/>
        <v>0</v>
      </c>
      <c r="I9" s="16"/>
      <c r="J9" s="17">
        <v>15000</v>
      </c>
      <c r="K9" s="16"/>
      <c r="L9" s="533">
        <v>7500</v>
      </c>
    </row>
    <row r="10" spans="1:12" s="1" customFormat="1" ht="15" x14ac:dyDescent="0.25">
      <c r="A10" s="8">
        <v>5</v>
      </c>
      <c r="B10" s="16" t="s">
        <v>47</v>
      </c>
      <c r="C10" s="16" t="s">
        <v>54</v>
      </c>
      <c r="D10" s="8"/>
      <c r="E10" s="539"/>
      <c r="F10" s="32">
        <v>15000</v>
      </c>
      <c r="G10" s="16"/>
      <c r="H10" s="11">
        <f t="shared" si="0"/>
        <v>15000</v>
      </c>
      <c r="I10" s="16"/>
      <c r="J10" s="17"/>
      <c r="K10" s="16"/>
      <c r="L10" s="533"/>
    </row>
    <row r="11" spans="1:12" s="1" customFormat="1" ht="15" x14ac:dyDescent="0.25">
      <c r="A11" s="8">
        <v>6</v>
      </c>
      <c r="B11" s="16" t="s">
        <v>47</v>
      </c>
      <c r="C11" s="16" t="s">
        <v>55</v>
      </c>
      <c r="D11" s="8"/>
      <c r="E11" s="17">
        <v>2500</v>
      </c>
      <c r="F11" s="32">
        <v>10000</v>
      </c>
      <c r="G11" s="16"/>
      <c r="H11" s="11">
        <f t="shared" si="0"/>
        <v>8100</v>
      </c>
      <c r="I11" s="16"/>
      <c r="J11" s="17">
        <v>1900</v>
      </c>
      <c r="K11" s="16"/>
    </row>
    <row r="12" spans="1:12" s="1" customFormat="1" ht="15" x14ac:dyDescent="0.25">
      <c r="A12" s="8">
        <v>7</v>
      </c>
      <c r="B12" s="16" t="s">
        <v>15</v>
      </c>
      <c r="C12" s="16" t="s">
        <v>60</v>
      </c>
      <c r="D12" s="8"/>
      <c r="E12" s="17">
        <v>20000</v>
      </c>
      <c r="F12" s="32">
        <v>20000</v>
      </c>
      <c r="G12" s="16"/>
      <c r="H12" s="11">
        <f>F12-J12</f>
        <v>0</v>
      </c>
      <c r="I12" s="16"/>
      <c r="J12" s="17">
        <v>20000</v>
      </c>
      <c r="K12" s="16"/>
    </row>
    <row r="13" spans="1:12" s="1" customFormat="1" ht="15" x14ac:dyDescent="0.25">
      <c r="A13" s="8">
        <v>8</v>
      </c>
      <c r="B13" s="16" t="s">
        <v>15</v>
      </c>
      <c r="C13" s="16" t="s">
        <v>61</v>
      </c>
      <c r="D13" s="8"/>
      <c r="E13" s="17">
        <v>15000</v>
      </c>
      <c r="F13" s="32">
        <v>20000</v>
      </c>
      <c r="G13" s="16"/>
      <c r="H13" s="11">
        <f>F13-J13</f>
        <v>5000</v>
      </c>
      <c r="I13" s="16"/>
      <c r="J13" s="17">
        <v>15000</v>
      </c>
      <c r="K13" s="16"/>
    </row>
    <row r="14" spans="1:12" s="1" customFormat="1" ht="15" x14ac:dyDescent="0.25">
      <c r="A14" s="8">
        <v>9</v>
      </c>
      <c r="B14" s="16" t="s">
        <v>15</v>
      </c>
      <c r="C14" s="16" t="s">
        <v>50</v>
      </c>
      <c r="D14" s="8"/>
      <c r="E14" s="17">
        <v>0</v>
      </c>
      <c r="F14" s="32">
        <v>2000</v>
      </c>
      <c r="G14" s="16"/>
      <c r="H14" s="11">
        <f>F14-J14</f>
        <v>2000</v>
      </c>
      <c r="I14" s="16"/>
      <c r="J14" s="17"/>
      <c r="K14" s="16"/>
    </row>
    <row r="15" spans="1:12" s="1" customFormat="1" ht="15" x14ac:dyDescent="0.25">
      <c r="A15" s="8">
        <v>10</v>
      </c>
      <c r="B15" s="16" t="s">
        <v>24</v>
      </c>
      <c r="C15" s="16" t="s">
        <v>62</v>
      </c>
      <c r="D15" s="8"/>
      <c r="E15" s="17">
        <v>5000</v>
      </c>
      <c r="F15" s="32">
        <v>15000</v>
      </c>
      <c r="G15" s="16"/>
      <c r="H15" s="11">
        <f>F15-J15</f>
        <v>9700</v>
      </c>
      <c r="I15" s="16"/>
      <c r="J15" s="17">
        <v>5300</v>
      </c>
      <c r="K15" s="16"/>
    </row>
    <row r="16" spans="1:12" s="1" customFormat="1" ht="15" x14ac:dyDescent="0.25">
      <c r="A16" s="8">
        <v>11</v>
      </c>
      <c r="B16" s="16" t="s">
        <v>11</v>
      </c>
      <c r="C16" s="16" t="s">
        <v>57</v>
      </c>
      <c r="D16" s="8"/>
      <c r="E16" s="540">
        <v>5000</v>
      </c>
      <c r="F16" s="32">
        <v>6000</v>
      </c>
      <c r="G16" s="16"/>
      <c r="H16" s="11">
        <f>F16-J16</f>
        <v>6000</v>
      </c>
      <c r="I16" s="16"/>
      <c r="J16" s="17"/>
      <c r="K16" s="16"/>
    </row>
    <row r="17" spans="1:12" s="1" customFormat="1" ht="15" x14ac:dyDescent="0.25">
      <c r="A17" s="8">
        <v>12</v>
      </c>
      <c r="B17" s="16" t="s">
        <v>11</v>
      </c>
      <c r="C17" s="16" t="s">
        <v>56</v>
      </c>
      <c r="D17" s="8"/>
      <c r="E17" s="540"/>
      <c r="F17" s="32">
        <v>6000</v>
      </c>
      <c r="G17" s="16"/>
      <c r="H17" s="11">
        <f t="shared" ref="H17" si="1">F17-J17</f>
        <v>200</v>
      </c>
      <c r="I17" s="16"/>
      <c r="J17" s="17">
        <v>5800</v>
      </c>
      <c r="K17" s="16"/>
    </row>
    <row r="18" spans="1:12" s="1" customFormat="1" ht="15" hidden="1" x14ac:dyDescent="0.25">
      <c r="A18" s="8">
        <v>13</v>
      </c>
      <c r="B18" s="16" t="s">
        <v>11</v>
      </c>
      <c r="C18" s="16" t="s">
        <v>58</v>
      </c>
      <c r="D18" s="8"/>
      <c r="E18" s="17">
        <v>0</v>
      </c>
      <c r="F18" s="32">
        <v>6000</v>
      </c>
      <c r="G18" s="16"/>
      <c r="H18" s="11">
        <f>F18-J18</f>
        <v>6000</v>
      </c>
      <c r="I18" s="16"/>
      <c r="J18" s="17"/>
      <c r="K18" s="16"/>
    </row>
    <row r="19" spans="1:12" s="1" customFormat="1" ht="15" hidden="1" x14ac:dyDescent="0.25">
      <c r="A19" s="8">
        <v>14</v>
      </c>
      <c r="B19" s="16" t="s">
        <v>11</v>
      </c>
      <c r="C19" s="16" t="s">
        <v>59</v>
      </c>
      <c r="D19" s="8"/>
      <c r="E19" s="17">
        <v>0</v>
      </c>
      <c r="F19" s="32">
        <v>6000</v>
      </c>
      <c r="G19" s="16"/>
      <c r="H19" s="11">
        <f>F19-J19</f>
        <v>6000</v>
      </c>
      <c r="I19" s="16"/>
      <c r="J19" s="17"/>
      <c r="K19" s="16"/>
    </row>
    <row r="20" spans="1:12" s="1" customFormat="1" ht="15" x14ac:dyDescent="0.25">
      <c r="A20" s="8"/>
      <c r="B20" s="8"/>
      <c r="C20" s="8"/>
      <c r="D20" s="8"/>
      <c r="E20" s="24"/>
      <c r="F20" s="34"/>
      <c r="G20" s="8"/>
      <c r="H20" s="23"/>
      <c r="I20" s="8"/>
      <c r="J20" s="24"/>
      <c r="K20" s="8"/>
    </row>
    <row r="21" spans="1:12" s="1" customFormat="1" ht="15" customHeight="1" x14ac:dyDescent="0.25">
      <c r="A21" s="8"/>
      <c r="B21" s="541" t="s">
        <v>82</v>
      </c>
      <c r="C21" s="541"/>
      <c r="D21" s="8"/>
      <c r="E21" s="39"/>
      <c r="F21" s="45"/>
      <c r="G21" s="39"/>
      <c r="H21" s="41"/>
      <c r="I21" s="39"/>
      <c r="J21" s="39"/>
      <c r="K21" s="39"/>
    </row>
    <row r="22" spans="1:12" s="1" customFormat="1" ht="15" x14ac:dyDescent="0.25">
      <c r="A22" s="8"/>
      <c r="B22" s="541"/>
      <c r="C22" s="541"/>
      <c r="D22" s="8"/>
      <c r="E22" s="39"/>
      <c r="F22" s="45"/>
      <c r="G22" s="39"/>
      <c r="H22" s="41"/>
      <c r="I22" s="39"/>
      <c r="J22" s="39"/>
      <c r="K22" s="39"/>
    </row>
    <row r="23" spans="1:12" s="1" customFormat="1" ht="15" x14ac:dyDescent="0.25">
      <c r="A23" s="8">
        <v>15</v>
      </c>
      <c r="B23" s="16" t="s">
        <v>37</v>
      </c>
      <c r="C23" s="16" t="s">
        <v>8</v>
      </c>
      <c r="D23" s="8"/>
      <c r="E23" s="17">
        <v>40000</v>
      </c>
      <c r="F23" s="32">
        <v>50000</v>
      </c>
      <c r="G23" s="16"/>
      <c r="H23" s="11">
        <f t="shared" si="0"/>
        <v>10000</v>
      </c>
      <c r="I23" s="16"/>
      <c r="J23" s="17">
        <v>40000</v>
      </c>
      <c r="K23" s="16"/>
      <c r="L23" s="16">
        <v>20000</v>
      </c>
    </row>
    <row r="24" spans="1:12" s="1" customFormat="1" ht="15" x14ac:dyDescent="0.25">
      <c r="A24" s="8">
        <v>16</v>
      </c>
      <c r="B24" s="16" t="s">
        <v>40</v>
      </c>
      <c r="C24" s="16" t="s">
        <v>41</v>
      </c>
      <c r="D24" s="8"/>
      <c r="E24" s="17">
        <v>30000</v>
      </c>
      <c r="F24" s="32"/>
      <c r="G24" s="16"/>
      <c r="H24" s="11">
        <f t="shared" si="0"/>
        <v>-30000</v>
      </c>
      <c r="I24" s="16"/>
      <c r="J24" s="17">
        <v>30000</v>
      </c>
      <c r="K24" s="16"/>
      <c r="L24" s="16">
        <v>15000</v>
      </c>
    </row>
    <row r="25" spans="1:12" s="1" customFormat="1" ht="15" x14ac:dyDescent="0.25">
      <c r="A25" s="8">
        <v>17</v>
      </c>
      <c r="B25" s="16" t="s">
        <v>7</v>
      </c>
      <c r="C25" s="16" t="s">
        <v>9</v>
      </c>
      <c r="D25" s="8"/>
      <c r="E25" s="17">
        <v>25000</v>
      </c>
      <c r="F25" s="32">
        <v>25000</v>
      </c>
      <c r="G25" s="16"/>
      <c r="H25" s="11">
        <f t="shared" si="0"/>
        <v>0</v>
      </c>
      <c r="I25" s="16"/>
      <c r="J25" s="17">
        <v>25000</v>
      </c>
      <c r="K25" s="16"/>
      <c r="L25" s="16">
        <v>12500</v>
      </c>
    </row>
    <row r="26" spans="1:12" s="1" customFormat="1" ht="15" x14ac:dyDescent="0.25">
      <c r="A26" s="8">
        <v>18</v>
      </c>
      <c r="B26" s="16" t="s">
        <v>10</v>
      </c>
      <c r="C26" s="16" t="s">
        <v>9</v>
      </c>
      <c r="D26" s="8"/>
      <c r="E26" s="17">
        <v>25000</v>
      </c>
      <c r="F26" s="32">
        <v>30000</v>
      </c>
      <c r="G26" s="16"/>
      <c r="H26" s="11">
        <f t="shared" si="0"/>
        <v>5000</v>
      </c>
      <c r="I26" s="16"/>
      <c r="J26" s="17">
        <v>25000</v>
      </c>
      <c r="K26" s="16"/>
      <c r="L26" s="16">
        <v>12500</v>
      </c>
    </row>
    <row r="27" spans="1:12" s="1" customFormat="1" ht="15" x14ac:dyDescent="0.25">
      <c r="A27" s="8">
        <v>19</v>
      </c>
      <c r="B27" s="16" t="s">
        <v>11</v>
      </c>
      <c r="C27" s="16" t="s">
        <v>9</v>
      </c>
      <c r="D27" s="8"/>
      <c r="E27" s="17">
        <v>25000</v>
      </c>
      <c r="F27" s="32">
        <v>28000</v>
      </c>
      <c r="G27" s="16"/>
      <c r="H27" s="11">
        <f t="shared" si="0"/>
        <v>3000</v>
      </c>
      <c r="I27" s="16"/>
      <c r="J27" s="30">
        <v>25000</v>
      </c>
      <c r="K27" s="16"/>
      <c r="L27" s="16">
        <v>12500</v>
      </c>
    </row>
    <row r="28" spans="1:12" s="1" customFormat="1" ht="15" x14ac:dyDescent="0.25">
      <c r="A28" s="8">
        <v>20</v>
      </c>
      <c r="B28" s="16" t="s">
        <v>15</v>
      </c>
      <c r="C28" s="16" t="s">
        <v>8</v>
      </c>
      <c r="D28" s="8"/>
      <c r="E28" s="17">
        <v>40000</v>
      </c>
      <c r="F28" s="32">
        <v>70000</v>
      </c>
      <c r="G28" s="16"/>
      <c r="H28" s="11">
        <f>F28-J28</f>
        <v>10000</v>
      </c>
      <c r="I28" s="16"/>
      <c r="J28" s="29">
        <v>60000</v>
      </c>
      <c r="K28" s="16"/>
      <c r="L28" s="16">
        <v>20000</v>
      </c>
    </row>
    <row r="29" spans="1:12" s="1" customFormat="1" ht="15" x14ac:dyDescent="0.25">
      <c r="A29" s="8"/>
      <c r="D29" s="8"/>
      <c r="E29" s="31"/>
      <c r="F29" s="33"/>
      <c r="H29" s="12"/>
    </row>
    <row r="30" spans="1:12" s="1" customFormat="1" ht="15" x14ac:dyDescent="0.25">
      <c r="A30" s="8"/>
      <c r="B30" s="541" t="s">
        <v>83</v>
      </c>
      <c r="C30" s="541"/>
      <c r="D30" s="8"/>
      <c r="E30" s="39"/>
      <c r="F30" s="45"/>
      <c r="G30" s="39"/>
      <c r="H30" s="41"/>
      <c r="I30" s="39"/>
      <c r="J30" s="39"/>
      <c r="K30" s="39"/>
    </row>
    <row r="31" spans="1:12" s="1" customFormat="1" ht="15" x14ac:dyDescent="0.25">
      <c r="A31" s="8"/>
      <c r="B31" s="541"/>
      <c r="C31" s="541"/>
      <c r="D31" s="8"/>
      <c r="E31" s="39"/>
      <c r="F31" s="45"/>
      <c r="G31" s="39"/>
      <c r="H31" s="41"/>
      <c r="I31" s="39"/>
      <c r="J31" s="39"/>
      <c r="K31" s="39"/>
    </row>
    <row r="32" spans="1:12" s="1" customFormat="1" ht="15" x14ac:dyDescent="0.25">
      <c r="A32" s="8">
        <v>21</v>
      </c>
      <c r="B32" s="16" t="s">
        <v>15</v>
      </c>
      <c r="C32" s="16" t="s">
        <v>17</v>
      </c>
      <c r="D32" s="8"/>
      <c r="E32" s="17">
        <v>90000</v>
      </c>
      <c r="F32" s="32">
        <v>100000</v>
      </c>
      <c r="G32" s="16"/>
      <c r="H32" s="11">
        <f t="shared" si="0"/>
        <v>10000</v>
      </c>
      <c r="I32" s="16"/>
      <c r="J32" s="17">
        <v>90000</v>
      </c>
      <c r="K32" s="16"/>
      <c r="L32" s="16"/>
    </row>
    <row r="33" spans="1:12" s="1" customFormat="1" ht="15" x14ac:dyDescent="0.25">
      <c r="A33" s="8">
        <v>22</v>
      </c>
      <c r="B33" s="16" t="s">
        <v>15</v>
      </c>
      <c r="C33" s="16" t="s">
        <v>16</v>
      </c>
      <c r="D33" s="8"/>
      <c r="E33" s="540">
        <v>15000</v>
      </c>
      <c r="F33" s="32">
        <v>12000</v>
      </c>
      <c r="G33" s="16"/>
      <c r="H33" s="11">
        <f t="shared" si="0"/>
        <v>7000</v>
      </c>
      <c r="I33" s="16"/>
      <c r="J33" s="17">
        <v>5000</v>
      </c>
      <c r="K33" s="16"/>
      <c r="L33" s="534"/>
    </row>
    <row r="34" spans="1:12" s="1" customFormat="1" ht="15" x14ac:dyDescent="0.25">
      <c r="A34" s="8">
        <v>23</v>
      </c>
      <c r="B34" s="16" t="s">
        <v>15</v>
      </c>
      <c r="C34" s="16" t="s">
        <v>18</v>
      </c>
      <c r="D34" s="8"/>
      <c r="E34" s="540"/>
      <c r="F34" s="32">
        <v>5000</v>
      </c>
      <c r="G34" s="16"/>
      <c r="H34" s="11">
        <f t="shared" si="0"/>
        <v>0</v>
      </c>
      <c r="I34" s="16"/>
      <c r="J34" s="17">
        <v>5000</v>
      </c>
      <c r="K34" s="16"/>
      <c r="L34" s="534"/>
    </row>
    <row r="35" spans="1:12" s="1" customFormat="1" ht="15" x14ac:dyDescent="0.25">
      <c r="A35" s="8">
        <v>24</v>
      </c>
      <c r="B35" s="16" t="s">
        <v>15</v>
      </c>
      <c r="C35" s="16" t="s">
        <v>19</v>
      </c>
      <c r="D35" s="8"/>
      <c r="E35" s="540"/>
      <c r="F35" s="32">
        <v>5000</v>
      </c>
      <c r="G35" s="16"/>
      <c r="H35" s="11">
        <f t="shared" si="0"/>
        <v>0</v>
      </c>
      <c r="I35" s="16"/>
      <c r="J35" s="17">
        <v>5000</v>
      </c>
      <c r="K35" s="16"/>
      <c r="L35" s="534"/>
    </row>
    <row r="36" spans="1:12" s="1" customFormat="1" ht="15" x14ac:dyDescent="0.25">
      <c r="A36" s="8"/>
      <c r="B36" s="8"/>
      <c r="C36" s="8"/>
      <c r="D36" s="8"/>
      <c r="E36" s="24"/>
      <c r="F36" s="34"/>
      <c r="G36" s="8"/>
      <c r="H36" s="23"/>
      <c r="I36" s="8"/>
      <c r="J36" s="24"/>
      <c r="K36" s="8"/>
    </row>
    <row r="37" spans="1:12" s="1" customFormat="1" ht="15" x14ac:dyDescent="0.25">
      <c r="A37" s="8"/>
      <c r="B37" s="535" t="s">
        <v>84</v>
      </c>
      <c r="C37" s="536"/>
      <c r="D37" s="8"/>
      <c r="E37" s="39"/>
      <c r="F37" s="45"/>
      <c r="G37" s="39"/>
      <c r="H37" s="41"/>
      <c r="I37" s="39"/>
      <c r="J37" s="39"/>
      <c r="K37" s="39"/>
    </row>
    <row r="38" spans="1:12" s="1" customFormat="1" ht="15" x14ac:dyDescent="0.25">
      <c r="A38" s="8"/>
      <c r="B38" s="537"/>
      <c r="C38" s="538"/>
      <c r="D38" s="8"/>
      <c r="E38" s="39"/>
      <c r="F38" s="45"/>
      <c r="G38" s="39"/>
      <c r="H38" s="41"/>
      <c r="I38" s="39"/>
      <c r="J38" s="39"/>
      <c r="K38" s="39"/>
    </row>
    <row r="39" spans="1:12" s="1" customFormat="1" ht="15" x14ac:dyDescent="0.25">
      <c r="A39" s="8">
        <v>25</v>
      </c>
      <c r="B39" s="16" t="s">
        <v>11</v>
      </c>
      <c r="C39" s="16" t="s">
        <v>12</v>
      </c>
      <c r="D39" s="8"/>
      <c r="E39" s="17">
        <v>10000</v>
      </c>
      <c r="F39" s="32">
        <v>15000</v>
      </c>
      <c r="G39" s="16"/>
      <c r="H39" s="11">
        <f>F39-J39</f>
        <v>5000</v>
      </c>
      <c r="I39" s="16"/>
      <c r="J39" s="17">
        <v>10000</v>
      </c>
      <c r="K39" s="16"/>
      <c r="L39" s="16">
        <v>5000</v>
      </c>
    </row>
    <row r="40" spans="1:12" s="1" customFormat="1" ht="15" hidden="1" x14ac:dyDescent="0.25">
      <c r="A40" s="8">
        <v>26</v>
      </c>
      <c r="B40" s="16" t="s">
        <v>11</v>
      </c>
      <c r="C40" s="16" t="s">
        <v>13</v>
      </c>
      <c r="D40" s="8"/>
      <c r="E40" s="17">
        <v>0</v>
      </c>
      <c r="F40" s="32">
        <v>12000</v>
      </c>
      <c r="G40" s="16"/>
      <c r="H40" s="11">
        <f>F40-J40</f>
        <v>12000</v>
      </c>
      <c r="I40" s="16"/>
      <c r="J40" s="17"/>
      <c r="K40" s="16"/>
      <c r="L40" s="16"/>
    </row>
    <row r="41" spans="1:12" s="1" customFormat="1" ht="15" hidden="1" x14ac:dyDescent="0.25">
      <c r="A41" s="8">
        <v>27</v>
      </c>
      <c r="B41" s="16" t="s">
        <v>11</v>
      </c>
      <c r="C41" s="16" t="s">
        <v>14</v>
      </c>
      <c r="D41" s="8"/>
      <c r="E41" s="17">
        <v>0</v>
      </c>
      <c r="F41" s="32">
        <v>15000</v>
      </c>
      <c r="G41" s="16"/>
      <c r="H41" s="11">
        <f>F41-J41</f>
        <v>15000</v>
      </c>
      <c r="I41" s="16"/>
      <c r="J41" s="17"/>
      <c r="K41" s="16"/>
      <c r="L41" s="16"/>
    </row>
    <row r="42" spans="1:12" s="1" customFormat="1" ht="15" hidden="1" x14ac:dyDescent="0.25">
      <c r="A42" s="8">
        <v>28</v>
      </c>
      <c r="B42" s="16" t="s">
        <v>11</v>
      </c>
      <c r="C42" s="16" t="s">
        <v>25</v>
      </c>
      <c r="D42" s="8"/>
      <c r="E42" s="17">
        <v>0</v>
      </c>
      <c r="F42" s="32">
        <v>15000</v>
      </c>
      <c r="G42" s="16"/>
      <c r="H42" s="11">
        <f>F42-J42</f>
        <v>15000</v>
      </c>
      <c r="I42" s="16"/>
      <c r="J42" s="17"/>
      <c r="K42" s="16"/>
      <c r="L42" s="16"/>
    </row>
    <row r="43" spans="1:12" s="1" customFormat="1" ht="15" hidden="1" x14ac:dyDescent="0.25">
      <c r="A43" s="8">
        <v>29</v>
      </c>
      <c r="B43" s="16" t="s">
        <v>11</v>
      </c>
      <c r="C43" s="16" t="s">
        <v>26</v>
      </c>
      <c r="D43" s="8"/>
      <c r="E43" s="17">
        <v>0</v>
      </c>
      <c r="F43" s="32">
        <v>10000</v>
      </c>
      <c r="G43" s="16"/>
      <c r="H43" s="11">
        <f>F43-J43</f>
        <v>10000</v>
      </c>
      <c r="I43" s="16"/>
      <c r="J43" s="17"/>
      <c r="K43" s="16"/>
      <c r="L43" s="16"/>
    </row>
    <row r="44" spans="1:12" s="1" customFormat="1" ht="15" x14ac:dyDescent="0.25">
      <c r="A44" s="8">
        <v>30</v>
      </c>
      <c r="B44" s="16" t="s">
        <v>20</v>
      </c>
      <c r="C44" s="16" t="s">
        <v>14</v>
      </c>
      <c r="D44" s="8"/>
      <c r="E44" s="17">
        <v>15000</v>
      </c>
      <c r="F44" s="32">
        <v>25000</v>
      </c>
      <c r="G44" s="16"/>
      <c r="H44" s="11">
        <f t="shared" si="0"/>
        <v>10000</v>
      </c>
      <c r="I44" s="16"/>
      <c r="J44" s="17">
        <v>15000</v>
      </c>
      <c r="K44" s="16"/>
      <c r="L44" s="16"/>
    </row>
    <row r="45" spans="1:12" s="1" customFormat="1" ht="15" x14ac:dyDescent="0.25">
      <c r="A45" s="8">
        <v>31</v>
      </c>
      <c r="B45" s="16" t="s">
        <v>21</v>
      </c>
      <c r="C45" s="16" t="s">
        <v>27</v>
      </c>
      <c r="D45" s="8"/>
      <c r="E45" s="17">
        <v>10000</v>
      </c>
      <c r="F45" s="32">
        <v>11000</v>
      </c>
      <c r="G45" s="16"/>
      <c r="H45" s="11">
        <f t="shared" si="0"/>
        <v>1000</v>
      </c>
      <c r="I45" s="16"/>
      <c r="J45" s="17">
        <v>10000</v>
      </c>
      <c r="K45" s="16"/>
      <c r="L45" s="16"/>
    </row>
    <row r="46" spans="1:12" s="1" customFormat="1" ht="15" x14ac:dyDescent="0.25">
      <c r="A46" s="8">
        <v>32</v>
      </c>
      <c r="B46" s="16" t="s">
        <v>22</v>
      </c>
      <c r="C46" s="16" t="s">
        <v>23</v>
      </c>
      <c r="D46" s="8"/>
      <c r="E46" s="17">
        <v>17000</v>
      </c>
      <c r="F46" s="32">
        <v>17000</v>
      </c>
      <c r="G46" s="16"/>
      <c r="H46" s="11">
        <f t="shared" si="0"/>
        <v>0</v>
      </c>
      <c r="I46" s="16"/>
      <c r="J46" s="17">
        <v>17000</v>
      </c>
      <c r="K46" s="16"/>
      <c r="L46" s="16"/>
    </row>
    <row r="47" spans="1:12" s="1" customFormat="1" ht="15" hidden="1" x14ac:dyDescent="0.25">
      <c r="A47" s="8">
        <v>33</v>
      </c>
      <c r="B47" s="16" t="s">
        <v>28</v>
      </c>
      <c r="C47" s="16" t="s">
        <v>29</v>
      </c>
      <c r="D47" s="8"/>
      <c r="E47" s="17">
        <v>0</v>
      </c>
      <c r="F47" s="32">
        <v>10000</v>
      </c>
      <c r="G47" s="16"/>
      <c r="H47" s="11">
        <f t="shared" si="0"/>
        <v>7000</v>
      </c>
      <c r="I47" s="16"/>
      <c r="J47" s="17">
        <v>3000</v>
      </c>
      <c r="K47" s="16"/>
      <c r="L47" s="16"/>
    </row>
    <row r="48" spans="1:12" s="1" customFormat="1" ht="15" x14ac:dyDescent="0.25">
      <c r="A48" s="8">
        <v>34</v>
      </c>
      <c r="B48" s="16" t="s">
        <v>28</v>
      </c>
      <c r="C48" s="16" t="s">
        <v>30</v>
      </c>
      <c r="D48" s="8"/>
      <c r="E48" s="17">
        <v>9500</v>
      </c>
      <c r="F48" s="32">
        <v>18000</v>
      </c>
      <c r="G48" s="16"/>
      <c r="H48" s="11">
        <f t="shared" si="0"/>
        <v>8500</v>
      </c>
      <c r="I48" s="16"/>
      <c r="J48" s="17">
        <v>9500</v>
      </c>
      <c r="K48" s="16"/>
      <c r="L48" s="16"/>
    </row>
    <row r="49" spans="1:12" s="1" customFormat="1" ht="15" x14ac:dyDescent="0.25">
      <c r="A49" s="8">
        <v>35</v>
      </c>
      <c r="B49" s="16" t="s">
        <v>28</v>
      </c>
      <c r="C49" s="16" t="s">
        <v>31</v>
      </c>
      <c r="D49" s="8"/>
      <c r="E49" s="17">
        <v>5000</v>
      </c>
      <c r="F49" s="32">
        <v>6000</v>
      </c>
      <c r="G49" s="16"/>
      <c r="H49" s="11">
        <f t="shared" si="0"/>
        <v>1500</v>
      </c>
      <c r="I49" s="16"/>
      <c r="J49" s="17">
        <v>4500</v>
      </c>
      <c r="K49" s="16"/>
      <c r="L49" s="16"/>
    </row>
    <row r="50" spans="1:12" s="1" customFormat="1" ht="15" x14ac:dyDescent="0.25">
      <c r="A50" s="8">
        <v>36</v>
      </c>
      <c r="B50" s="16" t="s">
        <v>46</v>
      </c>
      <c r="C50" s="16" t="s">
        <v>34</v>
      </c>
      <c r="D50" s="8"/>
      <c r="E50" s="17">
        <v>6000</v>
      </c>
      <c r="F50" s="32">
        <v>8000</v>
      </c>
      <c r="G50" s="16"/>
      <c r="H50" s="11">
        <f t="shared" si="0"/>
        <v>3000</v>
      </c>
      <c r="I50" s="16"/>
      <c r="J50" s="17">
        <v>5000</v>
      </c>
      <c r="K50" s="16"/>
      <c r="L50" s="16"/>
    </row>
    <row r="51" spans="1:12" s="1" customFormat="1" ht="15" x14ac:dyDescent="0.25">
      <c r="A51" s="8">
        <v>37</v>
      </c>
      <c r="B51" s="16" t="s">
        <v>32</v>
      </c>
      <c r="C51" s="16" t="s">
        <v>33</v>
      </c>
      <c r="D51" s="8"/>
      <c r="E51" s="17">
        <v>40000</v>
      </c>
      <c r="F51" s="32">
        <v>55000</v>
      </c>
      <c r="G51" s="16"/>
      <c r="H51" s="11">
        <f t="shared" si="0"/>
        <v>20000</v>
      </c>
      <c r="I51" s="16"/>
      <c r="J51" s="17">
        <v>35000</v>
      </c>
      <c r="K51" s="16"/>
      <c r="L51" s="16"/>
    </row>
    <row r="52" spans="1:12" s="1" customFormat="1" ht="15" x14ac:dyDescent="0.25">
      <c r="A52" s="8">
        <v>38</v>
      </c>
      <c r="B52" s="16" t="s">
        <v>35</v>
      </c>
      <c r="C52" s="16" t="s">
        <v>36</v>
      </c>
      <c r="D52" s="8"/>
      <c r="E52" s="17">
        <v>2000</v>
      </c>
      <c r="F52" s="32">
        <v>3000</v>
      </c>
      <c r="G52" s="16"/>
      <c r="H52" s="11">
        <f t="shared" si="0"/>
        <v>1400</v>
      </c>
      <c r="I52" s="16"/>
      <c r="J52" s="17">
        <v>1600</v>
      </c>
      <c r="K52" s="16"/>
      <c r="L52" s="16"/>
    </row>
    <row r="53" spans="1:12" s="1" customFormat="1" ht="15" hidden="1" x14ac:dyDescent="0.25">
      <c r="A53" s="8">
        <v>39</v>
      </c>
      <c r="B53" s="16" t="s">
        <v>43</v>
      </c>
      <c r="C53" s="16" t="s">
        <v>36</v>
      </c>
      <c r="D53" s="8"/>
      <c r="E53" s="17"/>
      <c r="F53" s="32"/>
      <c r="G53" s="16"/>
      <c r="H53" s="11">
        <f t="shared" si="0"/>
        <v>-1600</v>
      </c>
      <c r="I53" s="16"/>
      <c r="J53" s="17">
        <v>1600</v>
      </c>
      <c r="K53" s="16"/>
      <c r="L53" s="16"/>
    </row>
    <row r="54" spans="1:12" s="1" customFormat="1" ht="15" hidden="1" x14ac:dyDescent="0.25">
      <c r="A54" s="8">
        <v>40</v>
      </c>
      <c r="B54" s="16" t="s">
        <v>44</v>
      </c>
      <c r="C54" s="16" t="s">
        <v>36</v>
      </c>
      <c r="D54" s="8"/>
      <c r="E54" s="17">
        <v>0</v>
      </c>
      <c r="F54" s="32"/>
      <c r="G54" s="16"/>
      <c r="H54" s="11">
        <f t="shared" si="0"/>
        <v>-1600</v>
      </c>
      <c r="I54" s="16"/>
      <c r="J54" s="17">
        <v>1600</v>
      </c>
      <c r="K54" s="16"/>
      <c r="L54" s="16"/>
    </row>
    <row r="55" spans="1:12" s="1" customFormat="1" ht="15" x14ac:dyDescent="0.25">
      <c r="A55" s="8">
        <v>41</v>
      </c>
      <c r="B55" s="16" t="s">
        <v>42</v>
      </c>
      <c r="C55" s="16" t="s">
        <v>36</v>
      </c>
      <c r="D55" s="8"/>
      <c r="E55" s="17">
        <v>8000</v>
      </c>
      <c r="F55" s="32">
        <v>15300</v>
      </c>
      <c r="G55" s="16"/>
      <c r="H55" s="11">
        <f t="shared" si="0"/>
        <v>7300</v>
      </c>
      <c r="I55" s="16"/>
      <c r="J55" s="17">
        <v>8000</v>
      </c>
      <c r="K55" s="16"/>
      <c r="L55" s="16"/>
    </row>
    <row r="56" spans="1:12" s="1" customFormat="1" ht="15" x14ac:dyDescent="0.25">
      <c r="A56" s="8">
        <v>42</v>
      </c>
      <c r="B56" s="16" t="s">
        <v>47</v>
      </c>
      <c r="C56" s="16" t="s">
        <v>4</v>
      </c>
      <c r="D56" s="8"/>
      <c r="E56" s="17">
        <v>3000</v>
      </c>
      <c r="F56" s="32">
        <v>4000</v>
      </c>
      <c r="G56" s="16"/>
      <c r="H56" s="11">
        <f>F56-J56</f>
        <v>1000</v>
      </c>
      <c r="I56" s="16"/>
      <c r="J56" s="17">
        <v>3000</v>
      </c>
      <c r="K56" s="16"/>
      <c r="L56" s="16">
        <v>0</v>
      </c>
    </row>
    <row r="57" spans="1:12" s="1" customFormat="1" ht="15" x14ac:dyDescent="0.25">
      <c r="A57" s="8">
        <v>43</v>
      </c>
      <c r="B57" s="16" t="s">
        <v>47</v>
      </c>
      <c r="C57" s="16" t="s">
        <v>39</v>
      </c>
      <c r="D57" s="8"/>
      <c r="E57" s="17">
        <v>10000</v>
      </c>
      <c r="F57" s="32">
        <v>15000</v>
      </c>
      <c r="G57" s="16"/>
      <c r="H57" s="11">
        <f>F57-J57</f>
        <v>8000</v>
      </c>
      <c r="I57" s="16"/>
      <c r="J57" s="17">
        <v>7000</v>
      </c>
      <c r="K57" s="16"/>
      <c r="L57" s="16"/>
    </row>
    <row r="58" spans="1:12" s="1" customFormat="1" ht="15" x14ac:dyDescent="0.25">
      <c r="A58" s="8">
        <v>44</v>
      </c>
      <c r="B58" s="16" t="s">
        <v>5</v>
      </c>
      <c r="C58" s="16" t="s">
        <v>6</v>
      </c>
      <c r="D58" s="8"/>
      <c r="E58" s="17">
        <v>45000</v>
      </c>
      <c r="F58" s="32">
        <v>55000</v>
      </c>
      <c r="G58" s="16"/>
      <c r="H58" s="11">
        <f>F58-J58</f>
        <v>10000</v>
      </c>
      <c r="I58" s="16"/>
      <c r="J58" s="17">
        <v>45000</v>
      </c>
      <c r="K58" s="16"/>
      <c r="L58" s="16"/>
    </row>
    <row r="59" spans="1:12" s="1" customFormat="1" ht="15" x14ac:dyDescent="0.25">
      <c r="A59" s="8"/>
      <c r="B59" s="8"/>
      <c r="C59" s="8"/>
      <c r="D59" s="8"/>
      <c r="E59" s="24"/>
      <c r="F59" s="34"/>
      <c r="H59" s="23"/>
      <c r="J59" s="24"/>
      <c r="K59" s="8"/>
    </row>
    <row r="60" spans="1:12" s="1" customFormat="1" ht="15" x14ac:dyDescent="0.25">
      <c r="A60" s="8"/>
      <c r="D60" s="8"/>
      <c r="E60" s="18">
        <f>SUM(E6:E58)</f>
        <v>1088000</v>
      </c>
      <c r="F60" s="35">
        <f>SUM(F6:F58)</f>
        <v>1405300</v>
      </c>
      <c r="G60" s="16"/>
      <c r="H60" s="13">
        <f>SUM(H6:H58)</f>
        <v>320500</v>
      </c>
      <c r="J60" s="18">
        <f>SUM(J6:J58)</f>
        <v>1084800</v>
      </c>
      <c r="K60" s="18">
        <f>SUM(K6:K55)</f>
        <v>0</v>
      </c>
    </row>
    <row r="62" spans="1:12" s="1" customFormat="1" ht="24" x14ac:dyDescent="0.25">
      <c r="A62" s="8"/>
      <c r="B62" s="14" t="s">
        <v>0</v>
      </c>
      <c r="C62" s="4" t="s">
        <v>48</v>
      </c>
      <c r="D62" s="8"/>
      <c r="E62" s="26" t="s">
        <v>38</v>
      </c>
      <c r="F62" s="43" t="s">
        <v>1</v>
      </c>
      <c r="G62" s="16"/>
      <c r="H62" s="11"/>
      <c r="J62" s="20" t="s">
        <v>38</v>
      </c>
      <c r="K62" s="21" t="s">
        <v>1</v>
      </c>
    </row>
    <row r="63" spans="1:12" x14ac:dyDescent="0.25">
      <c r="B63" s="16"/>
      <c r="C63" s="7"/>
      <c r="E63" s="27"/>
      <c r="F63" s="32"/>
      <c r="G63" s="16"/>
      <c r="H63" s="11"/>
      <c r="I63" s="1"/>
      <c r="J63" s="17">
        <v>15700</v>
      </c>
      <c r="K63" s="16"/>
    </row>
    <row r="64" spans="1:12" x14ac:dyDescent="0.25">
      <c r="B64" s="16"/>
      <c r="C64" s="7"/>
      <c r="E64" s="37">
        <v>30000</v>
      </c>
      <c r="F64" s="46"/>
      <c r="G64" s="7"/>
      <c r="H64" s="38"/>
      <c r="J64" s="7"/>
      <c r="K64" s="7"/>
    </row>
  </sheetData>
  <mergeCells count="14">
    <mergeCell ref="B1:C1"/>
    <mergeCell ref="E1:F1"/>
    <mergeCell ref="J1:K1"/>
    <mergeCell ref="B4:C5"/>
    <mergeCell ref="E7:E8"/>
    <mergeCell ref="L7:L8"/>
    <mergeCell ref="L9:L10"/>
    <mergeCell ref="L33:L35"/>
    <mergeCell ref="B37:C38"/>
    <mergeCell ref="E9:E10"/>
    <mergeCell ref="E16:E17"/>
    <mergeCell ref="B21:C22"/>
    <mergeCell ref="B30:C31"/>
    <mergeCell ref="E33:E35"/>
  </mergeCells>
  <pageMargins left="0.39370078740157483" right="0.39370078740157483" top="0.39370078740157483" bottom="0.39370078740157483" header="0" footer="0"/>
  <pageSetup paperSize="9" fitToHeight="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6"/>
  <sheetViews>
    <sheetView topLeftCell="A34" workbookViewId="0">
      <selection activeCell="L7" sqref="L7"/>
    </sheetView>
  </sheetViews>
  <sheetFormatPr defaultColWidth="25.85546875" defaultRowHeight="15.75" x14ac:dyDescent="0.25"/>
  <cols>
    <col min="1" max="1" width="2.5703125" style="115" bestFit="1" customWidth="1"/>
    <col min="2" max="2" width="3.28515625" style="68" bestFit="1" customWidth="1"/>
    <col min="3" max="3" width="36.7109375" style="68" customWidth="1"/>
    <col min="4" max="4" width="55.7109375" style="129" customWidth="1"/>
    <col min="5" max="5" width="10.140625" style="3" bestFit="1" customWidth="1"/>
    <col min="6" max="6" width="9.5703125" style="3" bestFit="1" customWidth="1"/>
    <col min="7" max="7" width="10.5703125" style="3" bestFit="1" customWidth="1"/>
    <col min="8" max="8" width="10.7109375" style="3" bestFit="1" customWidth="1"/>
    <col min="9" max="9" width="9.5703125" style="3" bestFit="1" customWidth="1"/>
    <col min="10" max="11" width="6.7109375" style="2" customWidth="1"/>
    <col min="12" max="16384" width="25.85546875" style="2"/>
  </cols>
  <sheetData>
    <row r="1" spans="1:11" ht="25.5" x14ac:dyDescent="0.35">
      <c r="B1" s="550" t="s">
        <v>129</v>
      </c>
      <c r="C1" s="550"/>
      <c r="D1" s="550"/>
      <c r="E1" s="550"/>
      <c r="F1" s="550"/>
      <c r="G1" s="550"/>
      <c r="H1" s="550"/>
      <c r="I1" s="550"/>
    </row>
    <row r="2" spans="1:11" ht="6" customHeight="1" x14ac:dyDescent="0.3">
      <c r="B2" s="553"/>
      <c r="C2" s="553"/>
      <c r="D2" s="553"/>
      <c r="E2" s="117"/>
      <c r="F2" s="117"/>
      <c r="G2" s="554"/>
      <c r="H2" s="554"/>
      <c r="I2" s="554"/>
    </row>
    <row r="3" spans="1:11" ht="18.75" x14ac:dyDescent="0.3">
      <c r="B3" s="551" t="s">
        <v>135</v>
      </c>
      <c r="C3" s="551"/>
      <c r="D3" s="551"/>
      <c r="E3" s="122">
        <v>2019</v>
      </c>
      <c r="F3" s="122">
        <v>2020</v>
      </c>
      <c r="G3" s="543">
        <v>2021</v>
      </c>
      <c r="H3" s="544"/>
      <c r="I3" s="545"/>
    </row>
    <row r="4" spans="1:11" ht="18.75" x14ac:dyDescent="0.3">
      <c r="B4" s="118"/>
      <c r="C4" s="118"/>
      <c r="D4" s="127"/>
      <c r="E4" s="123" t="s">
        <v>136</v>
      </c>
      <c r="F4" s="123" t="s">
        <v>136</v>
      </c>
      <c r="G4" s="125" t="s">
        <v>138</v>
      </c>
      <c r="H4" s="125" t="s">
        <v>139</v>
      </c>
      <c r="I4" s="125" t="s">
        <v>136</v>
      </c>
    </row>
    <row r="5" spans="1:11" x14ac:dyDescent="0.25">
      <c r="C5" s="116" t="s">
        <v>0</v>
      </c>
      <c r="D5" s="128" t="s">
        <v>2</v>
      </c>
      <c r="E5" s="124" t="s">
        <v>137</v>
      </c>
      <c r="F5" s="124" t="s">
        <v>137</v>
      </c>
      <c r="G5" s="124" t="s">
        <v>98</v>
      </c>
      <c r="H5" s="124" t="s">
        <v>38</v>
      </c>
      <c r="I5" s="124" t="s">
        <v>137</v>
      </c>
      <c r="J5" s="114" t="s">
        <v>154</v>
      </c>
      <c r="K5" s="114" t="s">
        <v>155</v>
      </c>
    </row>
    <row r="6" spans="1:11" ht="5.25" customHeight="1" x14ac:dyDescent="0.25"/>
    <row r="7" spans="1:11" x14ac:dyDescent="0.25">
      <c r="A7" s="115" t="s">
        <v>147</v>
      </c>
      <c r="B7" s="546" t="s">
        <v>134</v>
      </c>
      <c r="C7" s="546"/>
      <c r="D7" s="546"/>
      <c r="E7" s="94">
        <f>SUM(E8:E16)</f>
        <v>794000</v>
      </c>
      <c r="F7" s="94">
        <f t="shared" ref="F7:I7" si="0">SUM(F8:F16)</f>
        <v>463000</v>
      </c>
      <c r="G7" s="94">
        <f t="shared" si="0"/>
        <v>780000</v>
      </c>
      <c r="H7" s="94">
        <f t="shared" si="0"/>
        <v>370000</v>
      </c>
      <c r="I7" s="94">
        <f t="shared" si="0"/>
        <v>240000</v>
      </c>
      <c r="J7" s="28"/>
    </row>
    <row r="8" spans="1:11" x14ac:dyDescent="0.25">
      <c r="B8" s="53">
        <v>1</v>
      </c>
      <c r="C8" s="53" t="s">
        <v>47</v>
      </c>
      <c r="D8" s="130" t="s">
        <v>23</v>
      </c>
      <c r="E8" s="51">
        <v>17000</v>
      </c>
      <c r="F8" s="51">
        <v>2000</v>
      </c>
      <c r="G8" s="51">
        <v>0</v>
      </c>
      <c r="H8" s="51">
        <v>0</v>
      </c>
      <c r="I8" s="51">
        <v>0</v>
      </c>
      <c r="J8" s="134"/>
      <c r="K8" s="134"/>
    </row>
    <row r="9" spans="1:11" x14ac:dyDescent="0.25">
      <c r="B9" s="53">
        <v>2</v>
      </c>
      <c r="C9" s="53" t="s">
        <v>47</v>
      </c>
      <c r="D9" s="130" t="s">
        <v>4</v>
      </c>
      <c r="E9" s="51">
        <v>3000</v>
      </c>
      <c r="F9" s="51">
        <v>1000</v>
      </c>
      <c r="G9" s="51">
        <v>0</v>
      </c>
      <c r="H9" s="51">
        <v>0</v>
      </c>
      <c r="I9" s="51">
        <v>0</v>
      </c>
      <c r="J9" s="134"/>
      <c r="K9" s="134"/>
    </row>
    <row r="10" spans="1:11" x14ac:dyDescent="0.25">
      <c r="B10" s="53">
        <v>3</v>
      </c>
      <c r="C10" s="53" t="s">
        <v>47</v>
      </c>
      <c r="D10" s="126" t="s">
        <v>3</v>
      </c>
      <c r="E10" s="51">
        <v>560000</v>
      </c>
      <c r="F10" s="51">
        <v>400000</v>
      </c>
      <c r="G10" s="51">
        <v>600000</v>
      </c>
      <c r="H10" s="51">
        <v>300000</v>
      </c>
      <c r="I10" s="51">
        <v>200000</v>
      </c>
      <c r="J10" s="134">
        <v>44248</v>
      </c>
      <c r="K10" s="134">
        <v>44368</v>
      </c>
    </row>
    <row r="11" spans="1:11" ht="15.75" customHeight="1" x14ac:dyDescent="0.25">
      <c r="B11" s="53">
        <v>4</v>
      </c>
      <c r="C11" s="53" t="s">
        <v>47</v>
      </c>
      <c r="D11" s="126" t="s">
        <v>97</v>
      </c>
      <c r="E11" s="51">
        <v>64000</v>
      </c>
      <c r="F11" s="51">
        <v>20000</v>
      </c>
      <c r="G11" s="51">
        <v>50000</v>
      </c>
      <c r="H11" s="51">
        <v>20000</v>
      </c>
      <c r="I11" s="51">
        <v>10000</v>
      </c>
      <c r="J11" s="134">
        <v>44248</v>
      </c>
      <c r="K11" s="134">
        <v>44368</v>
      </c>
    </row>
    <row r="12" spans="1:11" x14ac:dyDescent="0.25">
      <c r="B12" s="53">
        <v>5</v>
      </c>
      <c r="C12" s="53" t="s">
        <v>47</v>
      </c>
      <c r="D12" s="126" t="s">
        <v>107</v>
      </c>
      <c r="E12" s="51">
        <v>25000</v>
      </c>
      <c r="F12" s="51">
        <v>5000</v>
      </c>
      <c r="G12" s="51">
        <v>50000</v>
      </c>
      <c r="H12" s="51">
        <v>30000</v>
      </c>
      <c r="I12" s="51">
        <v>5000</v>
      </c>
      <c r="J12" s="134">
        <v>44248</v>
      </c>
      <c r="K12" s="134">
        <v>44368</v>
      </c>
    </row>
    <row r="13" spans="1:11" x14ac:dyDescent="0.25">
      <c r="D13" s="126" t="s">
        <v>108</v>
      </c>
      <c r="E13" s="51">
        <v>25000</v>
      </c>
      <c r="F13" s="51">
        <v>5000</v>
      </c>
      <c r="G13" s="51"/>
      <c r="H13" s="51"/>
      <c r="I13" s="51">
        <v>5000</v>
      </c>
      <c r="J13" s="134">
        <v>44248</v>
      </c>
      <c r="K13" s="134">
        <v>44368</v>
      </c>
    </row>
    <row r="14" spans="1:11" x14ac:dyDescent="0.25">
      <c r="D14" s="126" t="s">
        <v>130</v>
      </c>
      <c r="E14" s="51">
        <v>25000</v>
      </c>
      <c r="F14" s="51">
        <v>5000</v>
      </c>
      <c r="G14" s="51"/>
      <c r="H14" s="51"/>
      <c r="I14" s="51">
        <v>5000</v>
      </c>
      <c r="J14" s="134">
        <v>44248</v>
      </c>
      <c r="K14" s="134">
        <v>44368</v>
      </c>
    </row>
    <row r="15" spans="1:11" x14ac:dyDescent="0.25">
      <c r="D15" s="131" t="s">
        <v>131</v>
      </c>
      <c r="E15" s="51">
        <v>35000</v>
      </c>
      <c r="F15" s="51">
        <v>5000</v>
      </c>
      <c r="G15" s="51">
        <v>40000</v>
      </c>
      <c r="H15" s="51"/>
      <c r="I15" s="51">
        <v>5000</v>
      </c>
      <c r="J15" s="134">
        <v>44248</v>
      </c>
      <c r="K15" s="134">
        <v>44368</v>
      </c>
    </row>
    <row r="16" spans="1:11" x14ac:dyDescent="0.25">
      <c r="B16" s="53">
        <v>6</v>
      </c>
      <c r="C16" s="53" t="s">
        <v>32</v>
      </c>
      <c r="D16" s="126" t="s">
        <v>33</v>
      </c>
      <c r="E16" s="51">
        <v>40000</v>
      </c>
      <c r="F16" s="51">
        <v>20000</v>
      </c>
      <c r="G16" s="51">
        <v>40000</v>
      </c>
      <c r="H16" s="51">
        <v>20000</v>
      </c>
      <c r="I16" s="51">
        <v>10000</v>
      </c>
      <c r="J16" s="134">
        <v>44248</v>
      </c>
      <c r="K16" s="134">
        <v>44368</v>
      </c>
    </row>
    <row r="17" spans="1:11" ht="6" customHeight="1" x14ac:dyDescent="0.25">
      <c r="J17" s="134"/>
      <c r="K17" s="134"/>
    </row>
    <row r="18" spans="1:11" x14ac:dyDescent="0.25">
      <c r="A18" s="115" t="s">
        <v>148</v>
      </c>
      <c r="B18" s="546" t="s">
        <v>132</v>
      </c>
      <c r="C18" s="546"/>
      <c r="D18" s="546"/>
      <c r="E18" s="94">
        <f>SUM(E19:E21)</f>
        <v>96500</v>
      </c>
      <c r="F18" s="94">
        <f t="shared" ref="F18:I18" si="1">SUM(F19:F21)</f>
        <v>87000</v>
      </c>
      <c r="G18" s="94">
        <f t="shared" si="1"/>
        <v>200000</v>
      </c>
      <c r="H18" s="94">
        <f t="shared" si="1"/>
        <v>90000</v>
      </c>
      <c r="I18" s="94">
        <f t="shared" si="1"/>
        <v>90000</v>
      </c>
      <c r="J18" s="134"/>
      <c r="K18" s="134"/>
    </row>
    <row r="19" spans="1:11" x14ac:dyDescent="0.25">
      <c r="B19" s="53">
        <v>1</v>
      </c>
      <c r="C19" s="53" t="s">
        <v>65</v>
      </c>
      <c r="D19" s="130" t="s">
        <v>70</v>
      </c>
      <c r="E19" s="51">
        <v>72500</v>
      </c>
      <c r="F19" s="51">
        <v>80000</v>
      </c>
      <c r="G19" s="51">
        <v>170000</v>
      </c>
      <c r="H19" s="51">
        <v>80000</v>
      </c>
      <c r="I19" s="51">
        <v>80000</v>
      </c>
      <c r="J19" s="134">
        <v>44248</v>
      </c>
      <c r="K19" s="134">
        <v>44551</v>
      </c>
    </row>
    <row r="20" spans="1:11" x14ac:dyDescent="0.25">
      <c r="B20" s="53">
        <v>2</v>
      </c>
      <c r="C20" s="53" t="s">
        <v>78</v>
      </c>
      <c r="D20" s="130" t="s">
        <v>94</v>
      </c>
      <c r="E20" s="51">
        <v>14000</v>
      </c>
      <c r="F20" s="51">
        <v>5000</v>
      </c>
      <c r="G20" s="51">
        <v>0</v>
      </c>
      <c r="H20" s="51">
        <v>5000</v>
      </c>
      <c r="I20" s="51">
        <v>5000</v>
      </c>
      <c r="J20" s="134">
        <v>44248</v>
      </c>
      <c r="K20" s="134">
        <v>44551</v>
      </c>
    </row>
    <row r="21" spans="1:11" x14ac:dyDescent="0.25">
      <c r="B21" s="53">
        <v>3</v>
      </c>
      <c r="C21" s="53" t="s">
        <v>65</v>
      </c>
      <c r="D21" s="130" t="s">
        <v>66</v>
      </c>
      <c r="E21" s="51">
        <v>10000</v>
      </c>
      <c r="F21" s="51">
        <v>2000</v>
      </c>
      <c r="G21" s="51">
        <v>30000</v>
      </c>
      <c r="H21" s="51">
        <v>5000</v>
      </c>
      <c r="I21" s="51">
        <v>5000</v>
      </c>
      <c r="J21" s="134">
        <v>44248</v>
      </c>
      <c r="K21" s="134">
        <v>44551</v>
      </c>
    </row>
    <row r="22" spans="1:11" ht="6" customHeight="1" x14ac:dyDescent="0.25">
      <c r="J22" s="134"/>
      <c r="K22" s="134"/>
    </row>
    <row r="23" spans="1:11" ht="15.75" customHeight="1" x14ac:dyDescent="0.25">
      <c r="A23" s="115" t="s">
        <v>149</v>
      </c>
      <c r="B23" s="546" t="s">
        <v>133</v>
      </c>
      <c r="C23" s="546"/>
      <c r="D23" s="552"/>
      <c r="E23" s="94">
        <f>SUM(E24:E25)</f>
        <v>3000</v>
      </c>
      <c r="F23" s="94">
        <f t="shared" ref="F23:I23" si="2">SUM(F24:F25)</f>
        <v>2000</v>
      </c>
      <c r="G23" s="94">
        <f t="shared" si="2"/>
        <v>4000</v>
      </c>
      <c r="H23" s="94">
        <f t="shared" si="2"/>
        <v>2000</v>
      </c>
      <c r="I23" s="94">
        <f t="shared" si="2"/>
        <v>2000</v>
      </c>
      <c r="J23" s="134"/>
      <c r="K23" s="134"/>
    </row>
    <row r="24" spans="1:11" x14ac:dyDescent="0.25">
      <c r="B24" s="53">
        <v>1</v>
      </c>
      <c r="C24" s="53" t="s">
        <v>72</v>
      </c>
      <c r="D24" s="126" t="s">
        <v>71</v>
      </c>
      <c r="E24" s="51">
        <v>3000</v>
      </c>
      <c r="F24" s="51">
        <v>2000</v>
      </c>
      <c r="G24" s="51">
        <v>4000</v>
      </c>
      <c r="H24" s="51">
        <v>1000</v>
      </c>
      <c r="I24" s="51">
        <v>1000</v>
      </c>
      <c r="J24" s="134">
        <v>44248</v>
      </c>
      <c r="K24" s="134">
        <v>44551</v>
      </c>
    </row>
    <row r="25" spans="1:11" ht="46.5" customHeight="1" x14ac:dyDescent="0.25">
      <c r="B25" s="53">
        <v>2</v>
      </c>
      <c r="C25" s="53" t="s">
        <v>140</v>
      </c>
      <c r="D25" s="135" t="s">
        <v>116</v>
      </c>
      <c r="E25" s="51">
        <v>0</v>
      </c>
      <c r="F25" s="51">
        <v>0</v>
      </c>
      <c r="G25" s="51"/>
      <c r="H25" s="51">
        <v>1000</v>
      </c>
      <c r="I25" s="51">
        <v>1000</v>
      </c>
      <c r="J25" s="136">
        <v>44248</v>
      </c>
      <c r="K25" s="136">
        <v>44551</v>
      </c>
    </row>
    <row r="26" spans="1:11" ht="6" customHeight="1" x14ac:dyDescent="0.25">
      <c r="J26" s="134"/>
      <c r="K26" s="134"/>
    </row>
    <row r="27" spans="1:11" ht="15.75" customHeight="1" x14ac:dyDescent="0.25">
      <c r="A27" s="115" t="s">
        <v>150</v>
      </c>
      <c r="B27" s="546" t="s">
        <v>141</v>
      </c>
      <c r="C27" s="546"/>
      <c r="D27" s="546"/>
      <c r="E27" s="94">
        <f>SUM(E28:E31)</f>
        <v>14000</v>
      </c>
      <c r="F27" s="94">
        <f t="shared" ref="F27:I27" si="3">SUM(F28:F31)</f>
        <v>6000</v>
      </c>
      <c r="G27" s="94">
        <f t="shared" si="3"/>
        <v>13000</v>
      </c>
      <c r="H27" s="94">
        <f t="shared" si="3"/>
        <v>104000</v>
      </c>
      <c r="I27" s="94">
        <f t="shared" si="3"/>
        <v>54000</v>
      </c>
      <c r="J27" s="134"/>
      <c r="K27" s="134"/>
    </row>
    <row r="28" spans="1:11" x14ac:dyDescent="0.25">
      <c r="B28" s="53">
        <v>1</v>
      </c>
      <c r="C28" s="53" t="s">
        <v>65</v>
      </c>
      <c r="D28" s="126" t="s">
        <v>69</v>
      </c>
      <c r="E28" s="51">
        <v>5000</v>
      </c>
      <c r="F28" s="51">
        <v>2000</v>
      </c>
      <c r="G28" s="51">
        <v>8000</v>
      </c>
      <c r="H28" s="51">
        <v>2000</v>
      </c>
      <c r="I28" s="51">
        <v>2000</v>
      </c>
      <c r="J28" s="134">
        <v>44248</v>
      </c>
      <c r="K28" s="134">
        <v>44551</v>
      </c>
    </row>
    <row r="29" spans="1:11" x14ac:dyDescent="0.25">
      <c r="B29" s="53">
        <v>2</v>
      </c>
      <c r="C29" s="53" t="s">
        <v>73</v>
      </c>
      <c r="D29" s="126" t="s">
        <v>75</v>
      </c>
      <c r="E29" s="51">
        <v>4000</v>
      </c>
      <c r="F29" s="51">
        <v>2000</v>
      </c>
      <c r="G29" s="51">
        <v>5000</v>
      </c>
      <c r="H29" s="51">
        <v>2000</v>
      </c>
      <c r="I29" s="51">
        <v>2000</v>
      </c>
      <c r="J29" s="134">
        <v>44248</v>
      </c>
      <c r="K29" s="134">
        <v>44551</v>
      </c>
    </row>
    <row r="30" spans="1:11" x14ac:dyDescent="0.25">
      <c r="B30" s="53">
        <v>3</v>
      </c>
      <c r="C30" s="53" t="s">
        <v>63</v>
      </c>
      <c r="D30" s="126" t="s">
        <v>64</v>
      </c>
      <c r="E30" s="51">
        <v>5000</v>
      </c>
      <c r="F30" s="51">
        <v>2000</v>
      </c>
      <c r="G30" s="51"/>
      <c r="H30" s="51"/>
      <c r="I30" s="51"/>
      <c r="J30" s="134"/>
      <c r="K30" s="134"/>
    </row>
    <row r="31" spans="1:11" ht="51" customHeight="1" x14ac:dyDescent="0.25">
      <c r="B31" s="137">
        <v>4</v>
      </c>
      <c r="C31" s="137" t="s">
        <v>127</v>
      </c>
      <c r="D31" s="135" t="s">
        <v>146</v>
      </c>
      <c r="E31" s="51">
        <v>0</v>
      </c>
      <c r="F31" s="51">
        <v>0</v>
      </c>
      <c r="G31" s="51"/>
      <c r="H31" s="50">
        <v>100000</v>
      </c>
      <c r="I31" s="50">
        <v>50000</v>
      </c>
      <c r="J31" s="136">
        <v>44248</v>
      </c>
      <c r="K31" s="136">
        <v>44377</v>
      </c>
    </row>
    <row r="32" spans="1:11" ht="6" customHeight="1" x14ac:dyDescent="0.25">
      <c r="J32" s="134"/>
      <c r="K32" s="134"/>
    </row>
    <row r="33" spans="1:11" x14ac:dyDescent="0.25">
      <c r="A33" s="115" t="s">
        <v>151</v>
      </c>
      <c r="B33" s="546" t="s">
        <v>142</v>
      </c>
      <c r="C33" s="546"/>
      <c r="D33" s="546"/>
      <c r="E33" s="94">
        <f>E34</f>
        <v>15000</v>
      </c>
      <c r="F33" s="94">
        <f t="shared" ref="F33:I33" si="4">F34</f>
        <v>7000</v>
      </c>
      <c r="G33" s="94">
        <f t="shared" si="4"/>
        <v>15000</v>
      </c>
      <c r="H33" s="94">
        <f t="shared" si="4"/>
        <v>7000</v>
      </c>
      <c r="I33" s="94">
        <f t="shared" si="4"/>
        <v>7000</v>
      </c>
      <c r="J33" s="134"/>
      <c r="K33" s="134"/>
    </row>
    <row r="34" spans="1:11" x14ac:dyDescent="0.25">
      <c r="B34" s="53">
        <v>1</v>
      </c>
      <c r="C34" s="53" t="s">
        <v>68</v>
      </c>
      <c r="D34" s="126" t="s">
        <v>67</v>
      </c>
      <c r="E34" s="51">
        <v>15000</v>
      </c>
      <c r="F34" s="51">
        <v>7000</v>
      </c>
      <c r="G34" s="51">
        <v>15000</v>
      </c>
      <c r="H34" s="51">
        <v>7000</v>
      </c>
      <c r="I34" s="51">
        <v>7000</v>
      </c>
      <c r="J34" s="134">
        <v>44248</v>
      </c>
      <c r="K34" s="134">
        <v>44551</v>
      </c>
    </row>
    <row r="35" spans="1:11" ht="6" customHeight="1" x14ac:dyDescent="0.25">
      <c r="J35" s="134"/>
      <c r="K35" s="134"/>
    </row>
    <row r="36" spans="1:11" x14ac:dyDescent="0.25">
      <c r="A36" s="115" t="s">
        <v>152</v>
      </c>
      <c r="B36" s="546" t="s">
        <v>102</v>
      </c>
      <c r="C36" s="546"/>
      <c r="D36" s="546"/>
      <c r="E36" s="94">
        <f>E37</f>
        <v>5000</v>
      </c>
      <c r="F36" s="94">
        <f t="shared" ref="F36:I36" si="5">F37</f>
        <v>2000</v>
      </c>
      <c r="G36" s="94">
        <f t="shared" si="5"/>
        <v>2000</v>
      </c>
      <c r="H36" s="94">
        <f t="shared" si="5"/>
        <v>2000</v>
      </c>
      <c r="I36" s="94">
        <f t="shared" si="5"/>
        <v>2000</v>
      </c>
      <c r="J36" s="134"/>
      <c r="K36" s="134"/>
    </row>
    <row r="37" spans="1:11" ht="18" customHeight="1" x14ac:dyDescent="0.25">
      <c r="B37" s="53">
        <v>1</v>
      </c>
      <c r="C37" s="53" t="s">
        <v>79</v>
      </c>
      <c r="D37" s="126" t="s">
        <v>96</v>
      </c>
      <c r="E37" s="51">
        <v>5000</v>
      </c>
      <c r="F37" s="51">
        <v>2000</v>
      </c>
      <c r="G37" s="51">
        <v>2000</v>
      </c>
      <c r="H37" s="51">
        <v>2000</v>
      </c>
      <c r="I37" s="51">
        <v>2000</v>
      </c>
      <c r="J37" s="134">
        <v>44248</v>
      </c>
      <c r="K37" s="134">
        <v>44551</v>
      </c>
    </row>
    <row r="38" spans="1:11" ht="6" customHeight="1" x14ac:dyDescent="0.25">
      <c r="J38" s="134"/>
      <c r="K38" s="134"/>
    </row>
    <row r="39" spans="1:11" x14ac:dyDescent="0.25">
      <c r="B39" s="547" t="s">
        <v>156</v>
      </c>
      <c r="C39" s="548"/>
      <c r="D39" s="549"/>
      <c r="E39" s="94">
        <f>E7+E18+E23+E27+E33+E36</f>
        <v>927500</v>
      </c>
      <c r="F39" s="94">
        <f t="shared" ref="F39:I39" si="6">F7+F18+F23+F27+F33+F36</f>
        <v>567000</v>
      </c>
      <c r="G39" s="94">
        <f t="shared" si="6"/>
        <v>1014000</v>
      </c>
      <c r="H39" s="94">
        <f t="shared" si="6"/>
        <v>575000</v>
      </c>
      <c r="I39" s="94">
        <f t="shared" si="6"/>
        <v>395000</v>
      </c>
      <c r="J39" s="134"/>
      <c r="K39" s="134"/>
    </row>
    <row r="40" spans="1:11" x14ac:dyDescent="0.25">
      <c r="J40" s="134"/>
      <c r="K40" s="134"/>
    </row>
    <row r="41" spans="1:11" ht="15.75" customHeight="1" x14ac:dyDescent="0.3">
      <c r="B41" s="551" t="s">
        <v>143</v>
      </c>
      <c r="C41" s="551"/>
      <c r="D41" s="551"/>
      <c r="E41" s="122">
        <v>2019</v>
      </c>
      <c r="F41" s="122">
        <v>2020</v>
      </c>
      <c r="G41" s="543">
        <v>2021</v>
      </c>
      <c r="H41" s="544"/>
      <c r="I41" s="545"/>
      <c r="J41" s="134"/>
      <c r="K41" s="134"/>
    </row>
    <row r="42" spans="1:11" s="120" customFormat="1" ht="15.75" customHeight="1" x14ac:dyDescent="0.3">
      <c r="A42" s="133"/>
      <c r="B42" s="119"/>
      <c r="C42" s="119"/>
      <c r="D42" s="132"/>
      <c r="E42" s="123" t="s">
        <v>136</v>
      </c>
      <c r="F42" s="123" t="s">
        <v>136</v>
      </c>
      <c r="G42" s="125" t="s">
        <v>138</v>
      </c>
      <c r="H42" s="125" t="s">
        <v>139</v>
      </c>
      <c r="I42" s="125" t="s">
        <v>136</v>
      </c>
      <c r="J42" s="134"/>
      <c r="K42" s="134"/>
    </row>
    <row r="43" spans="1:11" s="120" customFormat="1" ht="15.75" customHeight="1" x14ac:dyDescent="0.3">
      <c r="A43" s="133"/>
      <c r="B43" s="119"/>
      <c r="C43" s="116" t="s">
        <v>0</v>
      </c>
      <c r="D43" s="128" t="s">
        <v>2</v>
      </c>
      <c r="E43" s="124" t="s">
        <v>137</v>
      </c>
      <c r="F43" s="124" t="s">
        <v>137</v>
      </c>
      <c r="G43" s="124" t="s">
        <v>98</v>
      </c>
      <c r="H43" s="124" t="s">
        <v>38</v>
      </c>
      <c r="I43" s="124" t="s">
        <v>137</v>
      </c>
      <c r="J43" s="114" t="s">
        <v>154</v>
      </c>
      <c r="K43" s="114" t="s">
        <v>155</v>
      </c>
    </row>
    <row r="44" spans="1:11" s="120" customFormat="1" ht="6" customHeight="1" x14ac:dyDescent="0.3">
      <c r="A44" s="133"/>
      <c r="B44" s="119"/>
      <c r="C44" s="116"/>
      <c r="D44" s="128"/>
      <c r="E44" s="3"/>
      <c r="F44" s="3"/>
      <c r="G44" s="3"/>
      <c r="H44" s="3"/>
      <c r="I44" s="3"/>
      <c r="J44" s="134"/>
      <c r="K44" s="134"/>
    </row>
    <row r="45" spans="1:11" x14ac:dyDescent="0.25">
      <c r="B45" s="53">
        <v>1</v>
      </c>
      <c r="C45" s="53" t="s">
        <v>21</v>
      </c>
      <c r="D45" s="126" t="s">
        <v>27</v>
      </c>
      <c r="E45" s="51">
        <v>10000</v>
      </c>
      <c r="F45" s="51">
        <v>5000</v>
      </c>
      <c r="G45" s="51">
        <v>10000</v>
      </c>
      <c r="H45" s="51">
        <v>5000</v>
      </c>
      <c r="I45" s="51">
        <v>2500</v>
      </c>
      <c r="J45" s="134">
        <v>44248</v>
      </c>
      <c r="K45" s="134">
        <v>44368</v>
      </c>
    </row>
    <row r="46" spans="1:11" x14ac:dyDescent="0.25">
      <c r="B46" s="53">
        <v>2</v>
      </c>
      <c r="C46" s="53" t="s">
        <v>35</v>
      </c>
      <c r="D46" s="126" t="s">
        <v>36</v>
      </c>
      <c r="E46" s="51">
        <v>8000</v>
      </c>
      <c r="F46" s="51"/>
      <c r="G46" s="51"/>
      <c r="H46" s="51"/>
      <c r="I46" s="51"/>
      <c r="J46" s="134"/>
      <c r="K46" s="134"/>
    </row>
    <row r="47" spans="1:11" x14ac:dyDescent="0.25">
      <c r="B47" s="53">
        <v>3</v>
      </c>
      <c r="C47" s="53" t="s">
        <v>20</v>
      </c>
      <c r="D47" s="126" t="s">
        <v>14</v>
      </c>
      <c r="E47" s="51">
        <v>20000</v>
      </c>
      <c r="F47" s="51">
        <v>5000</v>
      </c>
      <c r="G47" s="51">
        <v>40000</v>
      </c>
      <c r="H47" s="51">
        <v>5000</v>
      </c>
      <c r="I47" s="51">
        <v>2500</v>
      </c>
      <c r="J47" s="134">
        <v>44248</v>
      </c>
      <c r="K47" s="134">
        <v>44368</v>
      </c>
    </row>
    <row r="48" spans="1:11" x14ac:dyDescent="0.25">
      <c r="B48" s="53">
        <v>4</v>
      </c>
      <c r="C48" s="53" t="s">
        <v>15</v>
      </c>
      <c r="D48" s="126" t="s">
        <v>144</v>
      </c>
      <c r="E48" s="51">
        <v>105000</v>
      </c>
      <c r="F48" s="51">
        <v>50000</v>
      </c>
      <c r="G48" s="51">
        <v>150000</v>
      </c>
      <c r="H48" s="51">
        <v>50000</v>
      </c>
      <c r="I48" s="51">
        <v>25000</v>
      </c>
      <c r="J48" s="134">
        <v>44248</v>
      </c>
      <c r="K48" s="134">
        <v>44368</v>
      </c>
    </row>
    <row r="49" spans="2:11" x14ac:dyDescent="0.25">
      <c r="B49" s="53">
        <v>5</v>
      </c>
      <c r="C49" s="53" t="s">
        <v>15</v>
      </c>
      <c r="D49" s="126" t="s">
        <v>88</v>
      </c>
      <c r="E49" s="51">
        <v>135000</v>
      </c>
      <c r="F49" s="51">
        <v>100000</v>
      </c>
      <c r="G49" s="51">
        <v>250000</v>
      </c>
      <c r="H49" s="51">
        <v>100000</v>
      </c>
      <c r="I49" s="51">
        <v>50000</v>
      </c>
      <c r="J49" s="134">
        <v>44248</v>
      </c>
      <c r="K49" s="134">
        <v>44368</v>
      </c>
    </row>
    <row r="50" spans="2:11" x14ac:dyDescent="0.25">
      <c r="B50" s="53">
        <v>6</v>
      </c>
      <c r="C50" s="53" t="s">
        <v>11</v>
      </c>
      <c r="D50" s="126" t="s">
        <v>41</v>
      </c>
      <c r="E50" s="51">
        <v>30000</v>
      </c>
      <c r="F50" s="51">
        <v>5000</v>
      </c>
      <c r="G50" s="51">
        <v>40000</v>
      </c>
      <c r="H50" s="51">
        <v>10000</v>
      </c>
      <c r="I50" s="51">
        <v>5000</v>
      </c>
      <c r="J50" s="134">
        <v>44248</v>
      </c>
      <c r="K50" s="134">
        <v>44368</v>
      </c>
    </row>
    <row r="51" spans="2:11" x14ac:dyDescent="0.25">
      <c r="B51" s="53">
        <v>7</v>
      </c>
      <c r="C51" s="53" t="s">
        <v>11</v>
      </c>
      <c r="D51" s="126" t="s">
        <v>118</v>
      </c>
      <c r="E51" s="51">
        <v>6000</v>
      </c>
      <c r="F51" s="51">
        <v>7000</v>
      </c>
      <c r="G51" s="51">
        <v>10000</v>
      </c>
      <c r="H51" s="51">
        <v>7000</v>
      </c>
      <c r="I51" s="51">
        <v>3500</v>
      </c>
      <c r="J51" s="134">
        <v>44248</v>
      </c>
      <c r="K51" s="134">
        <v>44368</v>
      </c>
    </row>
    <row r="52" spans="2:11" x14ac:dyDescent="0.25">
      <c r="B52" s="53">
        <v>8</v>
      </c>
      <c r="C52" s="53" t="s">
        <v>11</v>
      </c>
      <c r="D52" s="126" t="s">
        <v>99</v>
      </c>
      <c r="E52" s="51">
        <v>15000</v>
      </c>
      <c r="F52" s="51"/>
      <c r="G52" s="51"/>
      <c r="H52" s="51"/>
      <c r="I52" s="51"/>
      <c r="J52" s="134"/>
      <c r="K52" s="134"/>
    </row>
    <row r="53" spans="2:11" x14ac:dyDescent="0.25">
      <c r="B53" s="53">
        <v>9</v>
      </c>
      <c r="C53" s="53" t="s">
        <v>11</v>
      </c>
      <c r="D53" s="126" t="s">
        <v>100</v>
      </c>
      <c r="E53" s="51">
        <v>10000</v>
      </c>
      <c r="F53" s="51"/>
      <c r="G53" s="51"/>
      <c r="H53" s="51"/>
      <c r="I53" s="51"/>
      <c r="J53" s="134"/>
      <c r="K53" s="134"/>
    </row>
    <row r="54" spans="2:11" x14ac:dyDescent="0.25">
      <c r="B54" s="53">
        <v>10</v>
      </c>
      <c r="C54" s="53" t="s">
        <v>11</v>
      </c>
      <c r="D54" s="126" t="s">
        <v>12</v>
      </c>
      <c r="E54" s="51">
        <v>10000</v>
      </c>
      <c r="F54" s="51"/>
      <c r="G54" s="51"/>
      <c r="H54" s="51"/>
      <c r="I54" s="51"/>
      <c r="J54" s="134"/>
      <c r="K54" s="134"/>
    </row>
    <row r="55" spans="2:11" x14ac:dyDescent="0.25">
      <c r="B55" s="53">
        <v>11</v>
      </c>
      <c r="C55" s="53" t="s">
        <v>11</v>
      </c>
      <c r="D55" s="126" t="s">
        <v>121</v>
      </c>
      <c r="E55" s="51"/>
      <c r="F55" s="51"/>
      <c r="G55" s="51">
        <v>20000</v>
      </c>
      <c r="H55" s="51"/>
      <c r="I55" s="51"/>
      <c r="J55" s="134"/>
      <c r="K55" s="134"/>
    </row>
    <row r="56" spans="2:11" x14ac:dyDescent="0.25">
      <c r="B56" s="53">
        <v>12</v>
      </c>
      <c r="C56" s="53" t="s">
        <v>11</v>
      </c>
      <c r="D56" s="126" t="s">
        <v>153</v>
      </c>
      <c r="E56" s="51"/>
      <c r="F56" s="51"/>
      <c r="G56" s="51">
        <v>20000</v>
      </c>
      <c r="H56" s="51"/>
      <c r="I56" s="51"/>
      <c r="J56" s="134"/>
      <c r="K56" s="134"/>
    </row>
    <row r="57" spans="2:11" x14ac:dyDescent="0.25">
      <c r="B57" s="53">
        <v>13</v>
      </c>
      <c r="C57" s="53" t="s">
        <v>11</v>
      </c>
      <c r="D57" s="126" t="s">
        <v>120</v>
      </c>
      <c r="E57" s="51"/>
      <c r="F57" s="51"/>
      <c r="G57" s="51">
        <v>10000</v>
      </c>
      <c r="H57" s="51"/>
      <c r="I57" s="51"/>
      <c r="J57" s="134"/>
      <c r="K57" s="134"/>
    </row>
    <row r="58" spans="2:11" x14ac:dyDescent="0.25">
      <c r="B58" s="53">
        <v>14</v>
      </c>
      <c r="C58" s="53" t="s">
        <v>11</v>
      </c>
      <c r="D58" s="126" t="s">
        <v>122</v>
      </c>
      <c r="E58" s="51"/>
      <c r="F58" s="51"/>
      <c r="G58" s="51">
        <v>10000</v>
      </c>
      <c r="H58" s="51"/>
      <c r="I58" s="51"/>
      <c r="J58" s="134"/>
      <c r="K58" s="134"/>
    </row>
    <row r="59" spans="2:11" x14ac:dyDescent="0.25">
      <c r="B59" s="53">
        <v>15</v>
      </c>
      <c r="C59" s="53" t="s">
        <v>5</v>
      </c>
      <c r="D59" s="126" t="s">
        <v>6</v>
      </c>
      <c r="E59" s="51">
        <v>45000</v>
      </c>
      <c r="F59" s="51">
        <v>20000</v>
      </c>
      <c r="G59" s="51"/>
      <c r="H59" s="51">
        <v>20000</v>
      </c>
      <c r="I59" s="51">
        <v>10000</v>
      </c>
      <c r="J59" s="134">
        <v>44248</v>
      </c>
      <c r="K59" s="134">
        <v>44368</v>
      </c>
    </row>
    <row r="60" spans="2:11" x14ac:dyDescent="0.25">
      <c r="B60" s="53">
        <v>16</v>
      </c>
      <c r="C60" s="53" t="s">
        <v>28</v>
      </c>
      <c r="D60" s="126" t="s">
        <v>29</v>
      </c>
      <c r="E60" s="51">
        <v>3000</v>
      </c>
      <c r="F60" s="51"/>
      <c r="G60" s="51"/>
      <c r="H60" s="51"/>
      <c r="I60" s="51"/>
      <c r="J60" s="134"/>
      <c r="K60" s="134"/>
    </row>
    <row r="61" spans="2:11" x14ac:dyDescent="0.25">
      <c r="B61" s="53">
        <v>17</v>
      </c>
      <c r="C61" s="53" t="s">
        <v>28</v>
      </c>
      <c r="D61" s="126" t="s">
        <v>31</v>
      </c>
      <c r="E61" s="51">
        <v>5000</v>
      </c>
      <c r="F61" s="51">
        <v>2000</v>
      </c>
      <c r="G61" s="51">
        <v>5000</v>
      </c>
      <c r="H61" s="51">
        <v>2000</v>
      </c>
      <c r="I61" s="51"/>
      <c r="J61" s="134"/>
      <c r="K61" s="134"/>
    </row>
    <row r="62" spans="2:11" x14ac:dyDescent="0.25">
      <c r="B62" s="53">
        <v>18</v>
      </c>
      <c r="C62" s="53" t="s">
        <v>28</v>
      </c>
      <c r="D62" s="126" t="s">
        <v>30</v>
      </c>
      <c r="E62" s="51">
        <v>9500</v>
      </c>
      <c r="F62" s="51">
        <v>3000</v>
      </c>
      <c r="G62" s="51">
        <v>5000</v>
      </c>
      <c r="H62" s="51">
        <v>5000</v>
      </c>
      <c r="I62" s="51">
        <v>2500</v>
      </c>
      <c r="J62" s="134">
        <v>44248</v>
      </c>
      <c r="K62" s="134">
        <v>44368</v>
      </c>
    </row>
    <row r="63" spans="2:11" x14ac:dyDescent="0.25">
      <c r="B63" s="53">
        <v>19</v>
      </c>
      <c r="C63" s="121" t="s">
        <v>123</v>
      </c>
      <c r="D63" s="126" t="s">
        <v>145</v>
      </c>
      <c r="E63" s="51"/>
      <c r="F63" s="51"/>
      <c r="G63" s="51">
        <v>22000</v>
      </c>
      <c r="H63" s="51"/>
      <c r="I63" s="51"/>
      <c r="J63" s="134"/>
      <c r="K63" s="134"/>
    </row>
    <row r="64" spans="2:11" x14ac:dyDescent="0.25">
      <c r="B64" s="547" t="s">
        <v>157</v>
      </c>
      <c r="C64" s="548"/>
      <c r="D64" s="549"/>
      <c r="E64" s="94">
        <f>SUM(E45:E63)</f>
        <v>411500</v>
      </c>
      <c r="F64" s="94">
        <f t="shared" ref="F64:I64" si="7">SUM(F45:F63)</f>
        <v>197000</v>
      </c>
      <c r="G64" s="94">
        <f t="shared" si="7"/>
        <v>592000</v>
      </c>
      <c r="H64" s="94">
        <f t="shared" si="7"/>
        <v>204000</v>
      </c>
      <c r="I64" s="94">
        <f t="shared" si="7"/>
        <v>101000</v>
      </c>
      <c r="J64" s="134"/>
      <c r="K64" s="134"/>
    </row>
    <row r="65" spans="2:11" x14ac:dyDescent="0.25">
      <c r="J65" s="134"/>
      <c r="K65" s="134"/>
    </row>
    <row r="66" spans="2:11" x14ac:dyDescent="0.25">
      <c r="B66" s="547" t="s">
        <v>158</v>
      </c>
      <c r="C66" s="548"/>
      <c r="D66" s="549"/>
      <c r="E66" s="94">
        <f>E39+E64</f>
        <v>1339000</v>
      </c>
      <c r="F66" s="94">
        <f t="shared" ref="F66:I66" si="8">F39+F64</f>
        <v>764000</v>
      </c>
      <c r="G66" s="94">
        <f t="shared" si="8"/>
        <v>1606000</v>
      </c>
      <c r="H66" s="94">
        <f t="shared" si="8"/>
        <v>779000</v>
      </c>
      <c r="I66" s="94">
        <f t="shared" si="8"/>
        <v>496000</v>
      </c>
      <c r="J66" s="134"/>
      <c r="K66" s="134"/>
    </row>
  </sheetData>
  <mergeCells count="16">
    <mergeCell ref="B66:D66"/>
    <mergeCell ref="B64:D64"/>
    <mergeCell ref="B27:D27"/>
    <mergeCell ref="B33:D33"/>
    <mergeCell ref="B41:D41"/>
    <mergeCell ref="G41:I41"/>
    <mergeCell ref="B36:D36"/>
    <mergeCell ref="B39:D39"/>
    <mergeCell ref="B1:I1"/>
    <mergeCell ref="B3:D3"/>
    <mergeCell ref="B7:D7"/>
    <mergeCell ref="B18:D18"/>
    <mergeCell ref="B23:D23"/>
    <mergeCell ref="G3:I3"/>
    <mergeCell ref="B2:D2"/>
    <mergeCell ref="G2:I2"/>
  </mergeCells>
  <pageMargins left="0.39370078740157483" right="0.39370078740157483" top="1.1811023622047245" bottom="0.78740157480314965" header="0" footer="0"/>
  <pageSetup paperSize="9" scale="8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122"/>
  <sheetViews>
    <sheetView zoomScaleNormal="100" workbookViewId="0">
      <selection activeCell="Q38" sqref="Q38"/>
    </sheetView>
  </sheetViews>
  <sheetFormatPr defaultRowHeight="15.75" x14ac:dyDescent="0.25"/>
  <cols>
    <col min="1" max="1" width="3.28515625" style="2" bestFit="1" customWidth="1"/>
    <col min="2" max="2" width="35.85546875" style="2" bestFit="1" customWidth="1"/>
    <col min="3" max="3" width="46.42578125" style="2" customWidth="1"/>
    <col min="4" max="4" width="0.42578125" style="5" customWidth="1"/>
    <col min="5" max="5" width="13.7109375" style="2" hidden="1" customWidth="1"/>
    <col min="6" max="7" width="13.7109375" style="5" hidden="1" customWidth="1"/>
    <col min="8" max="8" width="13.42578125" style="2" hidden="1" customWidth="1"/>
    <col min="9" max="9" width="11.7109375" style="2" hidden="1" customWidth="1"/>
    <col min="10" max="10" width="13.140625" style="2" hidden="1" customWidth="1"/>
    <col min="11" max="11" width="13.5703125" style="2" hidden="1" customWidth="1"/>
    <col min="12" max="12" width="13.7109375" style="2" hidden="1" customWidth="1"/>
    <col min="13" max="13" width="13.85546875" style="2" hidden="1" customWidth="1"/>
    <col min="14" max="16" width="12.140625" style="2" hidden="1" customWidth="1"/>
    <col min="17" max="17" width="13.85546875" style="2" customWidth="1"/>
    <col min="18" max="18" width="15" style="2" hidden="1" customWidth="1"/>
    <col min="19" max="21" width="13.5703125" style="2" customWidth="1"/>
    <col min="22" max="25" width="13.5703125" style="2" hidden="1" customWidth="1"/>
    <col min="26" max="26" width="15.5703125" style="2" customWidth="1"/>
    <col min="27" max="27" width="21.140625" style="2" customWidth="1"/>
    <col min="28" max="28" width="14.42578125" style="2" customWidth="1"/>
    <col min="29" max="29" width="21.28515625" style="2" customWidth="1"/>
    <col min="30" max="30" width="4.85546875" style="2" customWidth="1"/>
    <col min="31" max="31" width="22.140625" style="2" customWidth="1"/>
    <col min="32" max="32" width="3.5703125" style="2" customWidth="1"/>
    <col min="33" max="34" width="21.42578125" style="2" customWidth="1"/>
    <col min="35" max="35" width="15.85546875" style="2" bestFit="1" customWidth="1"/>
    <col min="36" max="36" width="18.28515625" style="2" customWidth="1"/>
    <col min="37" max="37" width="16" style="2" customWidth="1"/>
    <col min="38" max="16384" width="9.140625" style="2"/>
  </cols>
  <sheetData>
    <row r="1" spans="1:36" x14ac:dyDescent="0.25">
      <c r="A1" s="577" t="s">
        <v>231</v>
      </c>
      <c r="B1" s="577"/>
      <c r="C1" s="577"/>
      <c r="D1" s="577"/>
      <c r="E1" s="577"/>
      <c r="F1" s="577"/>
      <c r="G1" s="577"/>
      <c r="H1" s="577"/>
      <c r="I1" s="577"/>
      <c r="J1" s="577"/>
      <c r="K1" s="577"/>
      <c r="L1" s="577"/>
    </row>
    <row r="2" spans="1:36" x14ac:dyDescent="0.25">
      <c r="A2" s="229"/>
      <c r="B2" s="229"/>
      <c r="C2" s="229"/>
      <c r="D2" s="229"/>
      <c r="E2" s="229"/>
      <c r="F2" s="229"/>
      <c r="G2" s="229"/>
      <c r="H2" s="229"/>
      <c r="I2" s="229"/>
      <c r="J2" s="229"/>
      <c r="K2" s="229"/>
      <c r="L2" s="229"/>
    </row>
    <row r="3" spans="1:36" s="5" customFormat="1" ht="25.5" x14ac:dyDescent="0.35">
      <c r="A3" s="593"/>
      <c r="B3" s="592" t="s">
        <v>113</v>
      </c>
      <c r="C3" s="592"/>
      <c r="D3" s="7"/>
      <c r="E3" s="208">
        <v>2018</v>
      </c>
      <c r="F3" s="208">
        <v>2019</v>
      </c>
      <c r="G3" s="208">
        <v>2019</v>
      </c>
      <c r="H3" s="7"/>
      <c r="I3" s="209">
        <v>2019</v>
      </c>
      <c r="J3" s="209">
        <v>2020</v>
      </c>
      <c r="K3" s="210">
        <v>2020</v>
      </c>
      <c r="L3" s="7"/>
      <c r="M3" s="555">
        <v>2021</v>
      </c>
      <c r="N3" s="555"/>
      <c r="O3" s="555"/>
      <c r="P3" s="556"/>
      <c r="Q3" s="556">
        <v>2022</v>
      </c>
      <c r="R3" s="565"/>
      <c r="S3" s="565"/>
      <c r="T3" s="565"/>
      <c r="U3" s="566"/>
      <c r="V3" s="556">
        <v>2023</v>
      </c>
      <c r="W3" s="565"/>
      <c r="X3" s="565"/>
      <c r="Y3" s="566"/>
    </row>
    <row r="4" spans="1:36" s="49" customFormat="1" ht="63" customHeight="1" x14ac:dyDescent="0.25">
      <c r="A4" s="593"/>
      <c r="B4" s="195" t="s">
        <v>0</v>
      </c>
      <c r="C4" s="211" t="s">
        <v>2</v>
      </c>
      <c r="D4" s="211"/>
      <c r="E4" s="212" t="s">
        <v>38</v>
      </c>
      <c r="F4" s="213" t="s">
        <v>87</v>
      </c>
      <c r="G4" s="213" t="s">
        <v>95</v>
      </c>
      <c r="H4" s="195"/>
      <c r="I4" s="214" t="s">
        <v>124</v>
      </c>
      <c r="J4" s="214" t="s">
        <v>124</v>
      </c>
      <c r="K4" s="173" t="s">
        <v>106</v>
      </c>
      <c r="L4" s="215" t="s">
        <v>125</v>
      </c>
      <c r="M4" s="215" t="s">
        <v>126</v>
      </c>
      <c r="N4" s="214" t="s">
        <v>159</v>
      </c>
      <c r="O4" s="214" t="s">
        <v>160</v>
      </c>
      <c r="P4" s="214" t="s">
        <v>124</v>
      </c>
      <c r="Q4" s="321" t="s">
        <v>174</v>
      </c>
      <c r="R4" s="321" t="s">
        <v>173</v>
      </c>
      <c r="S4" s="322" t="s">
        <v>194</v>
      </c>
      <c r="T4" s="322" t="s">
        <v>219</v>
      </c>
      <c r="U4" s="323" t="s">
        <v>232</v>
      </c>
      <c r="V4" s="321" t="s">
        <v>233</v>
      </c>
      <c r="W4" s="322" t="s">
        <v>234</v>
      </c>
      <c r="X4" s="322" t="s">
        <v>235</v>
      </c>
      <c r="Y4" s="323" t="s">
        <v>232</v>
      </c>
      <c r="AA4" s="236" t="s">
        <v>187</v>
      </c>
      <c r="AC4" s="252" t="s">
        <v>188</v>
      </c>
      <c r="AE4" s="241" t="s">
        <v>189</v>
      </c>
      <c r="AG4" s="240" t="s">
        <v>190</v>
      </c>
      <c r="AH4" s="265" t="s">
        <v>204</v>
      </c>
      <c r="AI4" s="49" t="s">
        <v>193</v>
      </c>
    </row>
    <row r="5" spans="1:36" s="49" customFormat="1" ht="29.25" customHeight="1" x14ac:dyDescent="0.25">
      <c r="A5" s="578" t="s">
        <v>111</v>
      </c>
      <c r="B5" s="578"/>
      <c r="C5" s="578"/>
      <c r="D5" s="216"/>
      <c r="E5" s="217"/>
      <c r="F5" s="218"/>
      <c r="G5" s="218"/>
      <c r="H5" s="217"/>
      <c r="I5" s="219">
        <f>I6+I7+I8+I10+I14+I16+I17+I18</f>
        <v>754000</v>
      </c>
      <c r="J5" s="176">
        <f>J6+J7+J8+J10+J14+J16+J18+J19+J9+J17</f>
        <v>443000</v>
      </c>
      <c r="K5" s="176">
        <f>K6+K7+K8+K10+K14+K16+K18+K19+K9</f>
        <v>441000</v>
      </c>
      <c r="L5" s="176">
        <f>L6+L7+L8+L10+L14+L16+L18+L19+L9</f>
        <v>740000</v>
      </c>
      <c r="M5" s="176">
        <f>M6+M7+M8+M10+M14+M16+M18+M19+M9</f>
        <v>350000</v>
      </c>
      <c r="N5" s="171">
        <f>N8+N10+N14+N16+N17+N18+N22</f>
        <v>234000</v>
      </c>
      <c r="O5" s="171">
        <f>O8+O10+O14+O16+O17+O18+O23+O24</f>
        <v>148400</v>
      </c>
      <c r="P5" s="171">
        <f>SUM(N5:O5)</f>
        <v>382400</v>
      </c>
      <c r="Q5" s="176">
        <f>Q8+Q14+Q21+Q24+Q20+Q25+Q26</f>
        <v>585778.81999999995</v>
      </c>
      <c r="R5" s="176">
        <f>R6+R7+R8+R10+R14+R16+R18+R19+R9</f>
        <v>0</v>
      </c>
      <c r="S5" s="315">
        <f>S8+S14+S20+S21</f>
        <v>270999.73</v>
      </c>
      <c r="T5" s="315">
        <f>T8+T14+T20+T21+T24+T25+T26</f>
        <v>314779.09000000003</v>
      </c>
      <c r="U5" s="171">
        <f>U8+U14+U20+U21+U24+U25+U26</f>
        <v>585774.84</v>
      </c>
      <c r="V5" s="171"/>
      <c r="W5" s="171"/>
      <c r="X5" s="171"/>
      <c r="Y5" s="171"/>
      <c r="Z5" s="349"/>
      <c r="AA5" s="257">
        <v>122000</v>
      </c>
      <c r="AC5" s="260">
        <v>143000</v>
      </c>
      <c r="AD5" s="232"/>
      <c r="AE5" s="244">
        <f>250000+250000</f>
        <v>500000</v>
      </c>
      <c r="AG5" s="245">
        <f>100000-10000</f>
        <v>90000</v>
      </c>
      <c r="AH5" s="266">
        <v>100000</v>
      </c>
      <c r="AI5" s="246">
        <f>AA5+AC5+AE5+AG5+AG9</f>
        <v>865000</v>
      </c>
      <c r="AJ5" s="261"/>
    </row>
    <row r="6" spans="1:36" hidden="1" x14ac:dyDescent="0.25">
      <c r="A6" s="66">
        <v>1</v>
      </c>
      <c r="B6" s="92" t="s">
        <v>47</v>
      </c>
      <c r="C6" s="57" t="s">
        <v>23</v>
      </c>
      <c r="D6" s="57"/>
      <c r="E6" s="58">
        <v>17000</v>
      </c>
      <c r="F6" s="58">
        <v>17000</v>
      </c>
      <c r="G6" s="58">
        <v>17000</v>
      </c>
      <c r="H6" s="5" t="s">
        <v>89</v>
      </c>
      <c r="I6" s="207">
        <v>17000</v>
      </c>
      <c r="J6" s="83">
        <v>2000</v>
      </c>
      <c r="K6" s="83">
        <v>0</v>
      </c>
      <c r="L6" s="88">
        <v>0</v>
      </c>
      <c r="M6" s="107">
        <v>0</v>
      </c>
      <c r="N6" s="168">
        <v>0</v>
      </c>
      <c r="O6" s="168">
        <v>0</v>
      </c>
      <c r="P6" s="170">
        <v>0</v>
      </c>
      <c r="Q6" s="76"/>
      <c r="R6" s="88">
        <v>0</v>
      </c>
      <c r="S6" s="88">
        <v>0</v>
      </c>
      <c r="T6" s="37">
        <v>0</v>
      </c>
      <c r="U6" s="92"/>
      <c r="V6" s="92"/>
      <c r="W6" s="92"/>
      <c r="X6" s="92"/>
      <c r="Y6" s="7"/>
      <c r="AA6" s="28">
        <f>S29+S30+S32+S46+S49+S65</f>
        <v>22500</v>
      </c>
      <c r="AC6" s="242">
        <f>S14</f>
        <v>15000</v>
      </c>
      <c r="AE6" s="242">
        <v>250000</v>
      </c>
      <c r="AG6" s="243">
        <f>S55</f>
        <v>50000</v>
      </c>
      <c r="AH6" s="243">
        <f>S68</f>
        <v>100000</v>
      </c>
      <c r="AI6" s="28">
        <f>AA6+AC6+AE6+AG6+AG9</f>
        <v>347500</v>
      </c>
      <c r="AJ6" s="28"/>
    </row>
    <row r="7" spans="1:36" hidden="1" x14ac:dyDescent="0.25">
      <c r="A7" s="59">
        <v>1</v>
      </c>
      <c r="B7" s="7" t="s">
        <v>47</v>
      </c>
      <c r="C7" s="7" t="s">
        <v>4</v>
      </c>
      <c r="D7" s="7"/>
      <c r="E7" s="84">
        <v>3000</v>
      </c>
      <c r="F7" s="50">
        <v>4000</v>
      </c>
      <c r="G7" s="50">
        <v>3000</v>
      </c>
      <c r="H7" s="5"/>
      <c r="I7" s="51">
        <v>3000</v>
      </c>
      <c r="J7" s="80">
        <v>1000</v>
      </c>
      <c r="K7" s="80">
        <v>1000</v>
      </c>
      <c r="L7" s="80">
        <v>0</v>
      </c>
      <c r="M7" s="96">
        <v>0</v>
      </c>
      <c r="N7" s="163">
        <v>0</v>
      </c>
      <c r="O7" s="163">
        <v>0</v>
      </c>
      <c r="P7" s="169">
        <v>0</v>
      </c>
      <c r="Q7" s="37"/>
      <c r="R7" s="80">
        <v>0</v>
      </c>
      <c r="S7" s="80">
        <v>0</v>
      </c>
      <c r="T7" s="37">
        <v>0</v>
      </c>
      <c r="U7" s="318"/>
      <c r="V7" s="318"/>
      <c r="W7" s="318"/>
      <c r="X7" s="318"/>
      <c r="Y7" s="210"/>
      <c r="Z7" s="115"/>
      <c r="AA7" s="249">
        <f>AA5-AA6</f>
        <v>99500</v>
      </c>
      <c r="AC7" s="249">
        <f>AC5-AC6</f>
        <v>128000</v>
      </c>
      <c r="AE7" s="249">
        <f>AE5-AE6</f>
        <v>250000</v>
      </c>
      <c r="AG7" s="249">
        <f>AG5-AG6</f>
        <v>40000</v>
      </c>
      <c r="AH7" s="249">
        <f>AH5-AH6</f>
        <v>0</v>
      </c>
      <c r="AI7" s="250"/>
    </row>
    <row r="8" spans="1:36" ht="87.75" customHeight="1" x14ac:dyDescent="0.25">
      <c r="A8" s="71">
        <v>1</v>
      </c>
      <c r="B8" s="105" t="s">
        <v>47</v>
      </c>
      <c r="C8" s="251" t="s">
        <v>200</v>
      </c>
      <c r="D8" s="56"/>
      <c r="E8" s="67">
        <v>540000</v>
      </c>
      <c r="F8" s="62">
        <v>650000</v>
      </c>
      <c r="G8" s="65">
        <v>560000</v>
      </c>
      <c r="H8" s="5" t="s">
        <v>91</v>
      </c>
      <c r="I8" s="61">
        <v>560000</v>
      </c>
      <c r="J8" s="81">
        <v>300000</v>
      </c>
      <c r="K8" s="81">
        <v>300000</v>
      </c>
      <c r="L8" s="88">
        <v>600000</v>
      </c>
      <c r="M8" s="107">
        <v>300000</v>
      </c>
      <c r="N8" s="141">
        <v>200000</v>
      </c>
      <c r="O8" s="141">
        <v>100000</v>
      </c>
      <c r="P8" s="164">
        <f>O8+N8</f>
        <v>300000</v>
      </c>
      <c r="Q8" s="334">
        <f>250000+250000</f>
        <v>500000</v>
      </c>
      <c r="R8" s="335">
        <v>0</v>
      </c>
      <c r="S8" s="336">
        <v>250000</v>
      </c>
      <c r="T8" s="336">
        <v>250000</v>
      </c>
      <c r="U8" s="193">
        <f>250000+250000</f>
        <v>500000</v>
      </c>
      <c r="V8" s="193"/>
      <c r="W8" s="193"/>
      <c r="X8" s="193"/>
      <c r="Y8" s="193"/>
      <c r="Z8" s="327"/>
      <c r="AA8" s="233"/>
      <c r="AG8" s="297" t="s">
        <v>214</v>
      </c>
      <c r="AH8" s="299" t="s">
        <v>215</v>
      </c>
      <c r="AI8" s="3">
        <f>AA7+AC7+AE7+AG7</f>
        <v>517500</v>
      </c>
    </row>
    <row r="9" spans="1:36" ht="18.75" hidden="1" customHeight="1" x14ac:dyDescent="0.25">
      <c r="A9" s="90">
        <v>4</v>
      </c>
      <c r="B9" s="320" t="s">
        <v>47</v>
      </c>
      <c r="C9" s="210" t="s">
        <v>201</v>
      </c>
      <c r="D9" s="56"/>
      <c r="E9" s="67"/>
      <c r="F9" s="62"/>
      <c r="G9" s="65"/>
      <c r="H9" s="5"/>
      <c r="I9" s="61"/>
      <c r="J9" s="82">
        <v>100000</v>
      </c>
      <c r="K9" s="82">
        <v>100000</v>
      </c>
      <c r="L9" s="82">
        <v>0</v>
      </c>
      <c r="M9" s="108">
        <v>0</v>
      </c>
      <c r="N9" s="163"/>
      <c r="O9" s="163"/>
      <c r="P9" s="169"/>
      <c r="Q9" s="193"/>
      <c r="R9" s="247">
        <v>0</v>
      </c>
      <c r="S9" s="247">
        <v>0</v>
      </c>
      <c r="T9" s="336"/>
      <c r="U9" s="337"/>
      <c r="V9" s="337"/>
      <c r="W9" s="337"/>
      <c r="X9" s="337"/>
      <c r="Y9" s="169"/>
      <c r="Z9" s="328"/>
      <c r="AC9" s="253" t="s">
        <v>191</v>
      </c>
      <c r="AE9" s="239" t="s">
        <v>192</v>
      </c>
      <c r="AG9" s="298">
        <f>S67</f>
        <v>10000</v>
      </c>
      <c r="AH9" s="250">
        <v>100000</v>
      </c>
    </row>
    <row r="10" spans="1:36" ht="18.75" hidden="1" x14ac:dyDescent="0.25">
      <c r="A10" s="579">
        <v>5</v>
      </c>
      <c r="B10" s="584" t="s">
        <v>47</v>
      </c>
      <c r="C10" s="586" t="s">
        <v>97</v>
      </c>
      <c r="D10" s="7"/>
      <c r="E10" s="84">
        <v>20000</v>
      </c>
      <c r="F10" s="50">
        <v>30000</v>
      </c>
      <c r="G10" s="588">
        <v>64000</v>
      </c>
      <c r="H10" s="5"/>
      <c r="I10" s="590">
        <v>64000</v>
      </c>
      <c r="J10" s="582">
        <v>20000</v>
      </c>
      <c r="K10" s="582">
        <v>20000</v>
      </c>
      <c r="L10" s="582">
        <v>50000</v>
      </c>
      <c r="M10" s="557">
        <v>20000</v>
      </c>
      <c r="N10" s="561">
        <v>10000</v>
      </c>
      <c r="O10" s="561">
        <v>10000</v>
      </c>
      <c r="P10" s="564">
        <f>O10+N10</f>
        <v>20000</v>
      </c>
      <c r="Q10" s="569"/>
      <c r="R10" s="559">
        <v>0</v>
      </c>
      <c r="S10" s="567">
        <v>0</v>
      </c>
      <c r="T10" s="338"/>
      <c r="U10" s="337"/>
      <c r="V10" s="337"/>
      <c r="W10" s="337"/>
      <c r="X10" s="337"/>
      <c r="Y10" s="169"/>
      <c r="Z10" s="328"/>
      <c r="AC10" s="267">
        <v>168000</v>
      </c>
      <c r="AE10" s="258">
        <v>57000</v>
      </c>
      <c r="AH10" s="28">
        <v>40000</v>
      </c>
    </row>
    <row r="11" spans="1:36" hidden="1" x14ac:dyDescent="0.25">
      <c r="A11" s="580"/>
      <c r="B11" s="585"/>
      <c r="C11" s="587"/>
      <c r="D11" s="7"/>
      <c r="E11" s="84">
        <v>15000</v>
      </c>
      <c r="F11" s="50">
        <v>20000</v>
      </c>
      <c r="G11" s="589"/>
      <c r="H11" s="5"/>
      <c r="I11" s="591"/>
      <c r="J11" s="583"/>
      <c r="K11" s="583"/>
      <c r="L11" s="583"/>
      <c r="M11" s="558"/>
      <c r="N11" s="562"/>
      <c r="O11" s="562"/>
      <c r="P11" s="564"/>
      <c r="Q11" s="570"/>
      <c r="R11" s="560"/>
      <c r="S11" s="568"/>
      <c r="T11" s="338"/>
      <c r="U11" s="337"/>
      <c r="V11" s="337"/>
      <c r="W11" s="337"/>
      <c r="X11" s="337"/>
      <c r="Y11" s="169"/>
      <c r="Z11" s="328"/>
      <c r="AC11" s="28">
        <f>S75+S82+S86+S88+S90+S92+S107+S113+S114</f>
        <v>154000</v>
      </c>
      <c r="AE11" s="243">
        <f>S39+S50+S59</f>
        <v>11000</v>
      </c>
      <c r="AH11" s="250">
        <f>AH9-AH10</f>
        <v>60000</v>
      </c>
    </row>
    <row r="12" spans="1:36" ht="8.25" hidden="1" customHeight="1" x14ac:dyDescent="0.25">
      <c r="A12" s="580"/>
      <c r="B12" s="585"/>
      <c r="C12" s="587"/>
      <c r="D12" s="7"/>
      <c r="E12" s="84"/>
      <c r="F12" s="50">
        <v>10000</v>
      </c>
      <c r="G12" s="589"/>
      <c r="H12" s="73" t="e">
        <f>#REF!+G10+G11+G12+#REF!+#REF!+G96+G93+G94</f>
        <v>#REF!</v>
      </c>
      <c r="I12" s="591"/>
      <c r="J12" s="583"/>
      <c r="K12" s="583"/>
      <c r="L12" s="583"/>
      <c r="M12" s="558"/>
      <c r="N12" s="562"/>
      <c r="O12" s="562"/>
      <c r="P12" s="564"/>
      <c r="Q12" s="570"/>
      <c r="R12" s="560"/>
      <c r="S12" s="568"/>
      <c r="T12" s="338"/>
      <c r="U12" s="337"/>
      <c r="V12" s="337"/>
      <c r="W12" s="337"/>
      <c r="X12" s="337"/>
      <c r="Y12" s="169"/>
      <c r="Z12" s="328"/>
      <c r="AC12" s="28">
        <f>S118</f>
        <v>154000</v>
      </c>
    </row>
    <row r="13" spans="1:36" hidden="1" x14ac:dyDescent="0.25">
      <c r="A13" s="581"/>
      <c r="B13" s="585"/>
      <c r="C13" s="587"/>
      <c r="D13" s="56"/>
      <c r="E13" s="67">
        <v>15000</v>
      </c>
      <c r="F13" s="62">
        <v>0</v>
      </c>
      <c r="G13" s="589"/>
      <c r="H13" s="5"/>
      <c r="I13" s="591"/>
      <c r="J13" s="583"/>
      <c r="K13" s="583"/>
      <c r="L13" s="583"/>
      <c r="M13" s="558"/>
      <c r="N13" s="563"/>
      <c r="O13" s="563"/>
      <c r="P13" s="564"/>
      <c r="Q13" s="570"/>
      <c r="R13" s="560"/>
      <c r="S13" s="568"/>
      <c r="T13" s="338"/>
      <c r="U13" s="337"/>
      <c r="V13" s="337"/>
      <c r="W13" s="337"/>
      <c r="X13" s="337"/>
      <c r="Y13" s="169"/>
      <c r="Z13" s="328"/>
      <c r="AC13" s="249">
        <f>AC10-AC11</f>
        <v>14000</v>
      </c>
      <c r="AE13" s="249">
        <f>AE10-AE11</f>
        <v>46000</v>
      </c>
    </row>
    <row r="14" spans="1:36" x14ac:dyDescent="0.25">
      <c r="A14" s="624">
        <v>2</v>
      </c>
      <c r="B14" s="584" t="s">
        <v>47</v>
      </c>
      <c r="C14" s="7" t="s">
        <v>107</v>
      </c>
      <c r="D14" s="7"/>
      <c r="E14" s="84">
        <v>30000</v>
      </c>
      <c r="F14" s="55"/>
      <c r="G14" s="572">
        <f>52500+52500</f>
        <v>105000</v>
      </c>
      <c r="H14" s="575">
        <v>117500</v>
      </c>
      <c r="I14" s="63">
        <v>25000</v>
      </c>
      <c r="J14" s="80">
        <v>5000</v>
      </c>
      <c r="K14" s="80">
        <v>5000</v>
      </c>
      <c r="L14" s="582">
        <v>50000</v>
      </c>
      <c r="M14" s="557">
        <v>30000</v>
      </c>
      <c r="N14" s="141">
        <v>5000</v>
      </c>
      <c r="O14" s="141">
        <v>5000</v>
      </c>
      <c r="P14" s="164">
        <f>O14+N14</f>
        <v>10000</v>
      </c>
      <c r="Q14" s="596">
        <v>30000</v>
      </c>
      <c r="R14" s="559">
        <v>0</v>
      </c>
      <c r="S14" s="559">
        <v>15000</v>
      </c>
      <c r="T14" s="603">
        <v>15000</v>
      </c>
      <c r="U14" s="596">
        <f>15000+15000</f>
        <v>30000</v>
      </c>
      <c r="V14" s="366"/>
      <c r="W14" s="366"/>
      <c r="X14" s="366"/>
      <c r="Y14" s="603"/>
      <c r="Z14" s="608"/>
      <c r="AA14" s="350">
        <f>U8+U14+U20+U21+U29+U30+U33+U46+U47+U55+U65+U67</f>
        <v>775495.75</v>
      </c>
      <c r="AB14" s="351" t="s">
        <v>225</v>
      </c>
      <c r="AC14" s="351"/>
    </row>
    <row r="15" spans="1:36" ht="15.75" hidden="1" customHeight="1" x14ac:dyDescent="0.25">
      <c r="A15" s="625"/>
      <c r="B15" s="585"/>
      <c r="C15" s="7" t="s">
        <v>9</v>
      </c>
      <c r="D15" s="7"/>
      <c r="E15" s="84">
        <v>25000</v>
      </c>
      <c r="F15" s="55"/>
      <c r="G15" s="573"/>
      <c r="H15" s="576"/>
      <c r="I15" s="63"/>
      <c r="J15" s="80"/>
      <c r="K15" s="80"/>
      <c r="L15" s="583"/>
      <c r="M15" s="558"/>
      <c r="N15" s="141"/>
      <c r="O15" s="141"/>
      <c r="P15" s="164"/>
      <c r="Q15" s="597"/>
      <c r="R15" s="560"/>
      <c r="S15" s="560"/>
      <c r="T15" s="604"/>
      <c r="U15" s="597"/>
      <c r="V15" s="367"/>
      <c r="W15" s="367"/>
      <c r="X15" s="367"/>
      <c r="Y15" s="604"/>
      <c r="Z15" s="609"/>
      <c r="AA15" s="5"/>
    </row>
    <row r="16" spans="1:36" x14ac:dyDescent="0.25">
      <c r="A16" s="625"/>
      <c r="B16" s="585"/>
      <c r="C16" s="7" t="s">
        <v>108</v>
      </c>
      <c r="D16" s="7"/>
      <c r="E16" s="84">
        <v>25000</v>
      </c>
      <c r="F16" s="55"/>
      <c r="G16" s="573"/>
      <c r="H16" s="576"/>
      <c r="I16" s="63">
        <v>25000</v>
      </c>
      <c r="J16" s="80">
        <v>5000</v>
      </c>
      <c r="K16" s="80">
        <v>5000</v>
      </c>
      <c r="L16" s="583"/>
      <c r="M16" s="558"/>
      <c r="N16" s="141">
        <v>5000</v>
      </c>
      <c r="O16" s="141">
        <v>5000</v>
      </c>
      <c r="P16" s="164">
        <f>O16+N16</f>
        <v>10000</v>
      </c>
      <c r="Q16" s="597"/>
      <c r="R16" s="560"/>
      <c r="S16" s="560"/>
      <c r="T16" s="604"/>
      <c r="U16" s="597"/>
      <c r="V16" s="367"/>
      <c r="W16" s="367"/>
      <c r="X16" s="367"/>
      <c r="Y16" s="604"/>
      <c r="Z16" s="609"/>
      <c r="AA16" s="5"/>
      <c r="AI16" s="28"/>
    </row>
    <row r="17" spans="1:37" ht="31.5" x14ac:dyDescent="0.25">
      <c r="A17" s="625"/>
      <c r="B17" s="585"/>
      <c r="C17" s="53" t="s">
        <v>110</v>
      </c>
      <c r="D17" s="7"/>
      <c r="E17" s="86"/>
      <c r="F17" s="55"/>
      <c r="G17" s="573"/>
      <c r="H17" s="576"/>
      <c r="I17" s="63">
        <v>25000</v>
      </c>
      <c r="J17" s="80">
        <v>5000</v>
      </c>
      <c r="K17" s="80"/>
      <c r="L17" s="614"/>
      <c r="M17" s="558"/>
      <c r="N17" s="141">
        <v>5000</v>
      </c>
      <c r="O17" s="141">
        <v>5000</v>
      </c>
      <c r="P17" s="164">
        <f>O17+N17</f>
        <v>10000</v>
      </c>
      <c r="Q17" s="598"/>
      <c r="R17" s="571"/>
      <c r="S17" s="571"/>
      <c r="T17" s="605"/>
      <c r="U17" s="598"/>
      <c r="V17" s="368"/>
      <c r="W17" s="368"/>
      <c r="X17" s="368"/>
      <c r="Y17" s="605"/>
      <c r="Z17" s="609"/>
      <c r="AA17" s="234"/>
      <c r="AH17" s="28"/>
      <c r="AI17" s="28"/>
    </row>
    <row r="18" spans="1:37" hidden="1" x14ac:dyDescent="0.25">
      <c r="A18" s="625"/>
      <c r="B18" s="585"/>
      <c r="C18" s="7" t="s">
        <v>109</v>
      </c>
      <c r="D18" s="7"/>
      <c r="E18" s="84"/>
      <c r="F18" s="55">
        <v>12500</v>
      </c>
      <c r="G18" s="573"/>
      <c r="H18" s="576"/>
      <c r="I18" s="63">
        <v>35000</v>
      </c>
      <c r="J18" s="80">
        <v>5000</v>
      </c>
      <c r="K18" s="80">
        <v>5000</v>
      </c>
      <c r="L18" s="93">
        <v>40000</v>
      </c>
      <c r="M18" s="574"/>
      <c r="N18" s="141">
        <v>5000</v>
      </c>
      <c r="O18" s="141">
        <v>5000</v>
      </c>
      <c r="P18" s="164">
        <f>O18+N18</f>
        <v>10000</v>
      </c>
      <c r="Q18" s="332">
        <v>0</v>
      </c>
      <c r="R18" s="339">
        <v>0</v>
      </c>
      <c r="S18" s="339">
        <v>0</v>
      </c>
      <c r="T18" s="339"/>
      <c r="U18" s="332"/>
      <c r="V18" s="367"/>
      <c r="W18" s="367"/>
      <c r="X18" s="367"/>
      <c r="Y18" s="354"/>
    </row>
    <row r="19" spans="1:37" ht="15.75" hidden="1" customHeight="1" x14ac:dyDescent="0.25">
      <c r="A19" s="625"/>
      <c r="B19" s="585"/>
      <c r="D19" s="56"/>
      <c r="E19" s="67">
        <v>40000</v>
      </c>
      <c r="F19" s="272"/>
      <c r="G19" s="573"/>
      <c r="H19" s="576"/>
      <c r="I19" s="273">
        <v>25000</v>
      </c>
      <c r="J19" s="111"/>
      <c r="K19" s="111">
        <v>5000</v>
      </c>
      <c r="L19" s="255"/>
      <c r="M19" s="254"/>
      <c r="N19" s="167"/>
      <c r="O19" s="167"/>
      <c r="P19" s="167"/>
      <c r="Q19" s="332"/>
      <c r="R19" s="339"/>
      <c r="S19" s="339"/>
      <c r="T19" s="339"/>
      <c r="U19" s="332"/>
      <c r="V19" s="367"/>
      <c r="W19" s="367"/>
      <c r="X19" s="367"/>
      <c r="Y19" s="354"/>
    </row>
    <row r="20" spans="1:37" ht="34.5" customHeight="1" x14ac:dyDescent="0.25">
      <c r="A20" s="274">
        <v>3</v>
      </c>
      <c r="B20" s="275" t="s">
        <v>207</v>
      </c>
      <c r="C20" s="280" t="s">
        <v>208</v>
      </c>
      <c r="D20" s="7"/>
      <c r="E20" s="256"/>
      <c r="F20" s="55"/>
      <c r="G20" s="276"/>
      <c r="H20" s="277"/>
      <c r="I20" s="63"/>
      <c r="J20" s="82"/>
      <c r="K20" s="82"/>
      <c r="L20" s="278"/>
      <c r="M20" s="279"/>
      <c r="N20" s="141"/>
      <c r="O20" s="141"/>
      <c r="P20" s="141"/>
      <c r="Q20" s="331">
        <v>2999.73</v>
      </c>
      <c r="R20" s="340"/>
      <c r="S20" s="340">
        <v>2999.73</v>
      </c>
      <c r="T20" s="340">
        <v>0</v>
      </c>
      <c r="U20" s="331">
        <v>2995.75</v>
      </c>
      <c r="V20" s="365"/>
      <c r="W20" s="365"/>
      <c r="X20" s="365"/>
      <c r="Y20" s="354"/>
      <c r="AA20" s="352">
        <f>Q8+Q14+Q20+Q21+Q29+Q30+Q33+Q46+Q47+Q55+Q65+Q67+Q54+Q63</f>
        <v>795499.73</v>
      </c>
      <c r="AB20" s="2" t="s">
        <v>226</v>
      </c>
      <c r="AI20" s="28"/>
    </row>
    <row r="21" spans="1:37" ht="34.5" customHeight="1" x14ac:dyDescent="0.25">
      <c r="A21" s="274">
        <v>4</v>
      </c>
      <c r="B21" s="105" t="s">
        <v>11</v>
      </c>
      <c r="C21" s="280" t="s">
        <v>210</v>
      </c>
      <c r="D21" s="7"/>
      <c r="E21" s="283"/>
      <c r="F21" s="55"/>
      <c r="G21" s="276"/>
      <c r="H21" s="277"/>
      <c r="I21" s="284"/>
      <c r="J21" s="285"/>
      <c r="K21" s="285"/>
      <c r="L21" s="282"/>
      <c r="M21" s="286"/>
      <c r="N21" s="228"/>
      <c r="O21" s="228"/>
      <c r="P21" s="228"/>
      <c r="Q21" s="333">
        <v>3000</v>
      </c>
      <c r="R21" s="341"/>
      <c r="S21" s="341">
        <v>3000</v>
      </c>
      <c r="T21" s="339">
        <v>0</v>
      </c>
      <c r="U21" s="332">
        <v>3000</v>
      </c>
      <c r="V21" s="367"/>
      <c r="W21" s="367"/>
      <c r="X21" s="367"/>
      <c r="Y21" s="354"/>
      <c r="AG21" s="300"/>
      <c r="AH21" s="301"/>
      <c r="AI21" s="243"/>
      <c r="AJ21" s="28"/>
      <c r="AK21" s="28"/>
    </row>
    <row r="22" spans="1:37" ht="31.5" hidden="1" x14ac:dyDescent="0.25">
      <c r="A22" s="142">
        <v>9</v>
      </c>
      <c r="B22" s="105" t="s">
        <v>162</v>
      </c>
      <c r="C22" s="53" t="s">
        <v>161</v>
      </c>
      <c r="D22" s="7"/>
      <c r="E22" s="138"/>
      <c r="F22" s="50"/>
      <c r="G22" s="50"/>
      <c r="H22" s="7"/>
      <c r="I22" s="207"/>
      <c r="J22" s="226"/>
      <c r="K22" s="226"/>
      <c r="L22" s="226"/>
      <c r="M22" s="226"/>
      <c r="N22" s="281">
        <v>4000</v>
      </c>
      <c r="O22" s="281">
        <v>0</v>
      </c>
      <c r="P22" s="281">
        <f>O22+N22</f>
        <v>4000</v>
      </c>
      <c r="Q22" s="281">
        <v>0</v>
      </c>
      <c r="R22" s="342">
        <v>0</v>
      </c>
      <c r="S22" s="342">
        <v>0</v>
      </c>
      <c r="T22" s="335"/>
      <c r="U22" s="343"/>
      <c r="V22" s="343"/>
      <c r="W22" s="343"/>
      <c r="X22" s="343"/>
      <c r="Y22" s="164"/>
      <c r="AE22" s="259" t="s">
        <v>202</v>
      </c>
      <c r="AG22" s="2" t="s">
        <v>106</v>
      </c>
      <c r="AH22" s="303">
        <f>S8+S14+S20+S21+S29+S30+S32+S33+S46+S49+S55+S65+S67</f>
        <v>453499.73</v>
      </c>
      <c r="AI22" s="242" t="s">
        <v>193</v>
      </c>
      <c r="AJ22" s="28">
        <f>AA6+AC6+AE6+AG6+AG9+AH9</f>
        <v>447500</v>
      </c>
      <c r="AK22" s="28">
        <f>AH22-AJ22</f>
        <v>5999.7299999999814</v>
      </c>
    </row>
    <row r="23" spans="1:37" ht="29.25" hidden="1" customHeight="1" x14ac:dyDescent="0.25">
      <c r="A23" s="142">
        <v>10</v>
      </c>
      <c r="B23" s="105" t="s">
        <v>11</v>
      </c>
      <c r="C23" s="53" t="s">
        <v>166</v>
      </c>
      <c r="D23" s="7"/>
      <c r="E23" s="138"/>
      <c r="F23" s="50"/>
      <c r="G23" s="50"/>
      <c r="H23" s="7"/>
      <c r="I23" s="51"/>
      <c r="J23" s="37"/>
      <c r="K23" s="37"/>
      <c r="L23" s="37"/>
      <c r="M23" s="37"/>
      <c r="N23" s="164">
        <v>0</v>
      </c>
      <c r="O23" s="164">
        <v>3000</v>
      </c>
      <c r="P23" s="164">
        <f>O23+N23</f>
        <v>3000</v>
      </c>
      <c r="Q23" s="164">
        <v>0</v>
      </c>
      <c r="R23" s="220">
        <v>0</v>
      </c>
      <c r="S23" s="220">
        <v>0</v>
      </c>
      <c r="T23" s="335"/>
      <c r="U23" s="343"/>
      <c r="V23" s="343"/>
      <c r="W23" s="343"/>
      <c r="X23" s="343"/>
      <c r="Y23" s="164"/>
      <c r="AH23" s="303">
        <f>S39+S50+S59</f>
        <v>11000</v>
      </c>
      <c r="AI23" s="304" t="s">
        <v>216</v>
      </c>
      <c r="AJ23" s="243">
        <f>AE11</f>
        <v>11000</v>
      </c>
    </row>
    <row r="24" spans="1:37" ht="29.25" customHeight="1" x14ac:dyDescent="0.25">
      <c r="A24" s="142">
        <v>5</v>
      </c>
      <c r="B24" s="105" t="s">
        <v>167</v>
      </c>
      <c r="C24" s="53" t="s">
        <v>168</v>
      </c>
      <c r="D24" s="7"/>
      <c r="E24" s="138"/>
      <c r="F24" s="50"/>
      <c r="G24" s="50"/>
      <c r="H24" s="7"/>
      <c r="I24" s="51"/>
      <c r="J24" s="37"/>
      <c r="K24" s="37"/>
      <c r="L24" s="37"/>
      <c r="M24" s="37"/>
      <c r="N24" s="164">
        <v>0</v>
      </c>
      <c r="O24" s="164">
        <v>15400</v>
      </c>
      <c r="P24" s="164">
        <f>O24+N24</f>
        <v>15400</v>
      </c>
      <c r="Q24" s="164">
        <v>19800</v>
      </c>
      <c r="R24" s="220">
        <v>0</v>
      </c>
      <c r="S24" s="220">
        <v>0</v>
      </c>
      <c r="T24" s="220">
        <v>19800</v>
      </c>
      <c r="U24" s="164">
        <v>19800</v>
      </c>
      <c r="V24" s="164"/>
      <c r="W24" s="164"/>
      <c r="X24" s="164"/>
      <c r="Y24" s="164"/>
      <c r="AA24" s="28"/>
      <c r="AH24" s="305">
        <f>AH22+AH23</f>
        <v>464499.73</v>
      </c>
      <c r="AI24" s="303">
        <f>S70-AH24</f>
        <v>1728128.6400000001</v>
      </c>
      <c r="AJ24" s="28"/>
    </row>
    <row r="25" spans="1:37" ht="29.25" customHeight="1" x14ac:dyDescent="0.25">
      <c r="A25" s="142">
        <v>6</v>
      </c>
      <c r="B25" s="105" t="s">
        <v>221</v>
      </c>
      <c r="C25" s="53" t="s">
        <v>222</v>
      </c>
      <c r="E25" s="87"/>
      <c r="F25" s="75"/>
      <c r="G25" s="75"/>
      <c r="H25" s="5"/>
      <c r="I25" s="64"/>
      <c r="J25" s="88"/>
      <c r="K25" s="88"/>
      <c r="L25" s="25"/>
      <c r="M25" s="25"/>
      <c r="N25" s="228"/>
      <c r="O25" s="228"/>
      <c r="P25" s="228"/>
      <c r="Q25" s="164">
        <v>4257.09</v>
      </c>
      <c r="R25" s="344"/>
      <c r="S25" s="164">
        <v>0</v>
      </c>
      <c r="T25" s="164">
        <v>4257.09</v>
      </c>
      <c r="U25" s="164">
        <v>4257.09</v>
      </c>
      <c r="V25" s="164"/>
      <c r="W25" s="164"/>
      <c r="X25" s="164"/>
      <c r="Y25" s="164"/>
      <c r="AA25" s="28"/>
      <c r="AH25" s="330"/>
      <c r="AI25" s="303"/>
      <c r="AJ25" s="28"/>
    </row>
    <row r="26" spans="1:37" ht="29.25" customHeight="1" x14ac:dyDescent="0.25">
      <c r="A26" s="142">
        <v>7</v>
      </c>
      <c r="B26" s="105" t="s">
        <v>162</v>
      </c>
      <c r="C26" s="53" t="s">
        <v>223</v>
      </c>
      <c r="E26" s="87"/>
      <c r="F26" s="75"/>
      <c r="G26" s="75"/>
      <c r="H26" s="5"/>
      <c r="I26" s="64"/>
      <c r="J26" s="88"/>
      <c r="K26" s="88"/>
      <c r="L26" s="25"/>
      <c r="M26" s="25"/>
      <c r="N26" s="228"/>
      <c r="O26" s="228"/>
      <c r="P26" s="228"/>
      <c r="Q26" s="164">
        <v>25722</v>
      </c>
      <c r="R26" s="344"/>
      <c r="S26" s="164">
        <v>0</v>
      </c>
      <c r="T26" s="164">
        <v>25722</v>
      </c>
      <c r="U26" s="164">
        <v>25722</v>
      </c>
      <c r="V26" s="164"/>
      <c r="W26" s="164"/>
      <c r="X26" s="164"/>
      <c r="Y26" s="164"/>
      <c r="AA26" s="28"/>
      <c r="AH26" s="330"/>
      <c r="AI26" s="303"/>
      <c r="AJ26" s="28"/>
    </row>
    <row r="27" spans="1:37" x14ac:dyDescent="0.25">
      <c r="A27" s="85"/>
      <c r="B27" s="5"/>
      <c r="C27" s="48"/>
      <c r="E27" s="87"/>
      <c r="F27" s="75"/>
      <c r="G27" s="75"/>
      <c r="H27" s="5"/>
      <c r="I27" s="64"/>
      <c r="J27" s="88"/>
      <c r="K27" s="88"/>
      <c r="L27" s="25"/>
      <c r="M27" s="107"/>
      <c r="N27" s="113"/>
      <c r="O27" s="113"/>
      <c r="P27" s="168"/>
      <c r="Q27" s="230"/>
      <c r="R27" s="25"/>
      <c r="S27" s="88"/>
      <c r="T27" s="88"/>
      <c r="U27" s="76"/>
      <c r="V27" s="76"/>
      <c r="W27" s="76"/>
      <c r="X27" s="76"/>
      <c r="Y27" s="37"/>
      <c r="AH27" s="304"/>
      <c r="AI27" s="304"/>
    </row>
    <row r="28" spans="1:37" ht="30" customHeight="1" x14ac:dyDescent="0.25">
      <c r="A28" s="621" t="s">
        <v>101</v>
      </c>
      <c r="B28" s="622"/>
      <c r="C28" s="623"/>
      <c r="D28" s="147"/>
      <c r="E28" s="148"/>
      <c r="F28" s="148"/>
      <c r="G28" s="148"/>
      <c r="H28" s="147"/>
      <c r="I28" s="149">
        <f>I29+I30+I32</f>
        <v>96500</v>
      </c>
      <c r="J28" s="150">
        <f>J29+J30+J32</f>
        <v>87000</v>
      </c>
      <c r="K28" s="151">
        <f>K29+K30+K32</f>
        <v>87000</v>
      </c>
      <c r="L28" s="152">
        <f>L29+L32</f>
        <v>200000</v>
      </c>
      <c r="M28" s="153">
        <f>M29+M32+M30</f>
        <v>90000</v>
      </c>
      <c r="N28" s="145">
        <f>N29+N30+N32</f>
        <v>90000</v>
      </c>
      <c r="O28" s="145">
        <f>O29+O30+O32</f>
        <v>0</v>
      </c>
      <c r="P28" s="145">
        <f>O28+N28</f>
        <v>90000</v>
      </c>
      <c r="Q28" s="151">
        <f>Q29+Q30+Q31+Q33+Q34+Q35+Q36+Q37</f>
        <v>1752428.6400000001</v>
      </c>
      <c r="R28" s="151">
        <f>R29+R32</f>
        <v>200000</v>
      </c>
      <c r="S28" s="150">
        <f>S29+S30+S33+S35+S36+S37</f>
        <v>1744628.6400000001</v>
      </c>
      <c r="T28" s="150">
        <f>T29+T30+T31+T32+T33+T34</f>
        <v>7800</v>
      </c>
      <c r="U28" s="151">
        <f>U29+U30+U31+U33+U34+U35+U36+U37</f>
        <v>1431880.48</v>
      </c>
      <c r="V28" s="151"/>
      <c r="W28" s="151"/>
      <c r="X28" s="151"/>
      <c r="Y28" s="151"/>
      <c r="Z28" s="28"/>
      <c r="AB28" s="2" t="s">
        <v>186</v>
      </c>
      <c r="AG28" s="2" t="s">
        <v>217</v>
      </c>
      <c r="AH28" s="303">
        <f>U8+U14+U20+U29+U30+U33+U46+U49+U55+U65+U67</f>
        <v>765495.75</v>
      </c>
      <c r="AI28" s="242" t="s">
        <v>193</v>
      </c>
      <c r="AJ28" s="28">
        <f>U8+U14+U20+U29+U30+U33+U46+U55+U65+U67</f>
        <v>765495.75</v>
      </c>
    </row>
    <row r="29" spans="1:37" x14ac:dyDescent="0.25">
      <c r="A29" s="452">
        <v>1</v>
      </c>
      <c r="B29" s="7" t="s">
        <v>65</v>
      </c>
      <c r="C29" s="7" t="s">
        <v>70</v>
      </c>
      <c r="D29" s="78"/>
      <c r="E29" s="79"/>
      <c r="F29" s="79"/>
      <c r="G29" s="79"/>
      <c r="H29" s="78"/>
      <c r="I29" s="51">
        <v>72500</v>
      </c>
      <c r="J29" s="37">
        <v>80000</v>
      </c>
      <c r="K29" s="37">
        <v>80000</v>
      </c>
      <c r="L29" s="80">
        <v>170000</v>
      </c>
      <c r="M29" s="96">
        <v>80000</v>
      </c>
      <c r="N29" s="141">
        <v>80000</v>
      </c>
      <c r="O29" s="141">
        <v>0</v>
      </c>
      <c r="P29" s="141">
        <f>O29+N29</f>
        <v>80000</v>
      </c>
      <c r="Q29" s="164">
        <v>13000</v>
      </c>
      <c r="R29" s="220">
        <v>170000</v>
      </c>
      <c r="S29" s="220">
        <v>13000</v>
      </c>
      <c r="T29" s="220">
        <v>0</v>
      </c>
      <c r="U29" s="164">
        <v>13000</v>
      </c>
      <c r="V29" s="164"/>
      <c r="W29" s="164"/>
      <c r="X29" s="164"/>
      <c r="Y29" s="164"/>
      <c r="Z29" s="28"/>
      <c r="AH29" s="28">
        <f>U39+U50+U59</f>
        <v>11000</v>
      </c>
      <c r="AI29" s="304" t="s">
        <v>216</v>
      </c>
    </row>
    <row r="30" spans="1:37" x14ac:dyDescent="0.25">
      <c r="A30" s="452">
        <v>2</v>
      </c>
      <c r="B30" s="7" t="s">
        <v>78</v>
      </c>
      <c r="C30" s="7" t="s">
        <v>94</v>
      </c>
      <c r="E30" s="75"/>
      <c r="F30" s="75"/>
      <c r="G30" s="75"/>
      <c r="H30" s="5"/>
      <c r="I30" s="51">
        <v>14000</v>
      </c>
      <c r="J30" s="37">
        <v>5000</v>
      </c>
      <c r="K30" s="37">
        <v>5000</v>
      </c>
      <c r="L30" s="80">
        <v>0</v>
      </c>
      <c r="M30" s="96">
        <v>5000</v>
      </c>
      <c r="N30" s="141">
        <v>5000</v>
      </c>
      <c r="O30" s="141">
        <v>0</v>
      </c>
      <c r="P30" s="141">
        <f t="shared" ref="P30:P32" si="0">O30+N30</f>
        <v>5000</v>
      </c>
      <c r="Q30" s="164">
        <v>5000</v>
      </c>
      <c r="R30" s="220">
        <v>0</v>
      </c>
      <c r="S30" s="220">
        <v>5000</v>
      </c>
      <c r="T30" s="164">
        <v>0</v>
      </c>
      <c r="U30" s="164">
        <v>5000</v>
      </c>
      <c r="V30" s="164"/>
      <c r="W30" s="164"/>
      <c r="X30" s="164"/>
      <c r="Y30" s="164"/>
      <c r="Z30" s="326"/>
      <c r="AH30" s="37">
        <f>AH28+AH29</f>
        <v>776495.75</v>
      </c>
    </row>
    <row r="31" spans="1:37" ht="31.5" x14ac:dyDescent="0.25">
      <c r="A31" s="451">
        <v>3</v>
      </c>
      <c r="B31" s="54" t="s">
        <v>78</v>
      </c>
      <c r="C31" s="53" t="s">
        <v>227</v>
      </c>
      <c r="E31" s="75"/>
      <c r="F31" s="75"/>
      <c r="G31" s="75"/>
      <c r="H31" s="5"/>
      <c r="I31" s="51"/>
      <c r="J31" s="37"/>
      <c r="K31" s="37"/>
      <c r="L31" s="80"/>
      <c r="M31" s="96"/>
      <c r="N31" s="141"/>
      <c r="O31" s="141"/>
      <c r="P31" s="141"/>
      <c r="Q31" s="164">
        <v>2800</v>
      </c>
      <c r="R31" s="220"/>
      <c r="S31" s="220"/>
      <c r="T31" s="193">
        <v>2800</v>
      </c>
      <c r="U31" s="193">
        <v>2800</v>
      </c>
      <c r="V31" s="164"/>
      <c r="W31" s="164"/>
      <c r="X31" s="164"/>
      <c r="Y31" s="164"/>
      <c r="Z31" s="326"/>
      <c r="AH31" s="25"/>
    </row>
    <row r="32" spans="1:37" hidden="1" x14ac:dyDescent="0.25">
      <c r="A32" s="452">
        <v>4</v>
      </c>
      <c r="B32" s="7" t="s">
        <v>65</v>
      </c>
      <c r="C32" s="7" t="s">
        <v>66</v>
      </c>
      <c r="E32" s="75"/>
      <c r="F32" s="75"/>
      <c r="G32" s="75"/>
      <c r="H32" s="5"/>
      <c r="I32" s="51">
        <v>10000</v>
      </c>
      <c r="J32" s="37">
        <v>2000</v>
      </c>
      <c r="K32" s="37">
        <v>2000</v>
      </c>
      <c r="L32" s="80">
        <v>30000</v>
      </c>
      <c r="M32" s="96">
        <v>5000</v>
      </c>
      <c r="N32" s="141">
        <v>5000</v>
      </c>
      <c r="O32" s="141">
        <v>0</v>
      </c>
      <c r="P32" s="141">
        <f t="shared" si="0"/>
        <v>5000</v>
      </c>
      <c r="Q32" s="164">
        <v>0</v>
      </c>
      <c r="R32" s="220">
        <v>30000</v>
      </c>
      <c r="S32" s="220">
        <v>0</v>
      </c>
      <c r="T32" s="164">
        <v>0</v>
      </c>
      <c r="U32" s="164">
        <v>0</v>
      </c>
      <c r="V32" s="164"/>
      <c r="W32" s="164"/>
      <c r="X32" s="164"/>
      <c r="Y32" s="164"/>
      <c r="Z32" s="28"/>
      <c r="AE32" s="28"/>
    </row>
    <row r="33" spans="1:37" ht="78.75" x14ac:dyDescent="0.25">
      <c r="A33" s="142">
        <v>4</v>
      </c>
      <c r="B33" s="137" t="s">
        <v>209</v>
      </c>
      <c r="C33" s="91" t="s">
        <v>229</v>
      </c>
      <c r="E33" s="75"/>
      <c r="F33" s="75"/>
      <c r="G33" s="75"/>
      <c r="H33" s="5"/>
      <c r="I33" s="51"/>
      <c r="J33" s="37"/>
      <c r="K33" s="37"/>
      <c r="L33" s="80"/>
      <c r="M33" s="96"/>
      <c r="N33" s="141"/>
      <c r="O33" s="141"/>
      <c r="P33" s="141"/>
      <c r="Q33" s="247">
        <v>100000</v>
      </c>
      <c r="R33" s="247"/>
      <c r="S33" s="247">
        <v>100000</v>
      </c>
      <c r="T33" s="247">
        <v>0</v>
      </c>
      <c r="U33" s="193">
        <f>70000+30000</f>
        <v>100000</v>
      </c>
      <c r="V33" s="193"/>
      <c r="W33" s="193"/>
      <c r="X33" s="193"/>
      <c r="Y33" s="193"/>
      <c r="Z33" s="28"/>
      <c r="AE33" s="28"/>
      <c r="AH33" s="28">
        <f>S8+U14+U20+S21+U29+U30+S33+U46+U49+U55+U65+U67</f>
        <v>518495.75</v>
      </c>
      <c r="AI33" s="243">
        <f>AA6+AC6+AE6+AG6+AG9</f>
        <v>347500</v>
      </c>
      <c r="AJ33" s="28"/>
      <c r="AK33" s="28"/>
    </row>
    <row r="34" spans="1:37" ht="70.5" customHeight="1" x14ac:dyDescent="0.25">
      <c r="A34" s="142">
        <v>5</v>
      </c>
      <c r="B34" s="137" t="s">
        <v>209</v>
      </c>
      <c r="C34" s="53" t="s">
        <v>228</v>
      </c>
      <c r="D34" s="457"/>
      <c r="E34" s="458"/>
      <c r="F34" s="458"/>
      <c r="G34" s="458"/>
      <c r="H34" s="457"/>
      <c r="I34" s="51"/>
      <c r="J34" s="37"/>
      <c r="K34" s="37"/>
      <c r="L34" s="80"/>
      <c r="M34" s="96"/>
      <c r="N34" s="141"/>
      <c r="O34" s="141"/>
      <c r="P34" s="141"/>
      <c r="Q34" s="248">
        <v>5000</v>
      </c>
      <c r="R34" s="248"/>
      <c r="S34" s="248"/>
      <c r="T34" s="248">
        <v>5000</v>
      </c>
      <c r="U34" s="346">
        <v>5000</v>
      </c>
      <c r="V34" s="334"/>
      <c r="W34" s="334"/>
      <c r="X34" s="334"/>
      <c r="Y34" s="193"/>
      <c r="Z34" s="28"/>
      <c r="AE34" s="28"/>
      <c r="AH34" s="28"/>
      <c r="AI34" s="243"/>
      <c r="AJ34" s="28"/>
      <c r="AK34" s="28"/>
    </row>
    <row r="35" spans="1:37" ht="91.5" customHeight="1" x14ac:dyDescent="0.25">
      <c r="A35" s="459">
        <v>6</v>
      </c>
      <c r="B35" s="289" t="s">
        <v>209</v>
      </c>
      <c r="C35" s="91" t="s">
        <v>284</v>
      </c>
      <c r="E35" s="75"/>
      <c r="F35" s="75"/>
      <c r="G35" s="75"/>
      <c r="H35" s="5"/>
      <c r="I35" s="207"/>
      <c r="J35" s="226"/>
      <c r="K35" s="226"/>
      <c r="L35" s="83"/>
      <c r="M35" s="227"/>
      <c r="N35" s="228"/>
      <c r="O35" s="228"/>
      <c r="P35" s="228"/>
      <c r="Q35" s="247">
        <v>621628.64</v>
      </c>
      <c r="R35" s="247"/>
      <c r="S35" s="247">
        <v>621628.64</v>
      </c>
      <c r="T35" s="247"/>
      <c r="U35" s="193">
        <v>621628.64</v>
      </c>
      <c r="V35" s="334"/>
      <c r="W35" s="334"/>
      <c r="X35" s="334"/>
      <c r="Y35" s="193"/>
      <c r="Z35" s="28"/>
      <c r="AE35" s="28"/>
      <c r="AH35" s="28"/>
      <c r="AI35" s="243"/>
      <c r="AJ35" s="28"/>
      <c r="AK35" s="28"/>
    </row>
    <row r="36" spans="1:37" ht="91.5" customHeight="1" x14ac:dyDescent="0.25">
      <c r="A36" s="459">
        <v>7</v>
      </c>
      <c r="B36" s="137" t="s">
        <v>286</v>
      </c>
      <c r="C36" s="91" t="s">
        <v>287</v>
      </c>
      <c r="E36" s="75"/>
      <c r="F36" s="75"/>
      <c r="G36" s="75"/>
      <c r="H36" s="5"/>
      <c r="I36" s="51"/>
      <c r="J36" s="37"/>
      <c r="K36" s="37"/>
      <c r="L36" s="80"/>
      <c r="M36" s="96"/>
      <c r="N36" s="141"/>
      <c r="O36" s="141"/>
      <c r="P36" s="141"/>
      <c r="Q36" s="248">
        <v>620000</v>
      </c>
      <c r="R36" s="248"/>
      <c r="S36" s="248">
        <v>620000</v>
      </c>
      <c r="T36" s="247"/>
      <c r="U36" s="193">
        <v>573330.71</v>
      </c>
      <c r="V36" s="334"/>
      <c r="W36" s="334"/>
      <c r="X36" s="334"/>
      <c r="Y36" s="193"/>
      <c r="Z36" s="28"/>
      <c r="AE36" s="28"/>
      <c r="AH36" s="28"/>
      <c r="AI36" s="243"/>
      <c r="AJ36" s="28"/>
      <c r="AK36" s="28"/>
    </row>
    <row r="37" spans="1:37" ht="78" customHeight="1" x14ac:dyDescent="0.25">
      <c r="A37" s="459">
        <v>8</v>
      </c>
      <c r="B37" s="137" t="s">
        <v>209</v>
      </c>
      <c r="C37" s="91" t="s">
        <v>285</v>
      </c>
      <c r="E37" s="75"/>
      <c r="F37" s="75"/>
      <c r="G37" s="75"/>
      <c r="H37" s="5"/>
      <c r="I37" s="51"/>
      <c r="J37" s="37"/>
      <c r="K37" s="37"/>
      <c r="L37" s="80"/>
      <c r="M37" s="96"/>
      <c r="N37" s="141"/>
      <c r="O37" s="141"/>
      <c r="P37" s="141"/>
      <c r="Q37" s="248">
        <v>385000</v>
      </c>
      <c r="R37" s="248"/>
      <c r="S37" s="248">
        <v>385000</v>
      </c>
      <c r="T37" s="336"/>
      <c r="U37" s="334">
        <v>111121.13</v>
      </c>
      <c r="V37" s="334"/>
      <c r="W37" s="334"/>
      <c r="X37" s="334"/>
      <c r="Y37" s="193"/>
      <c r="Z37" s="28"/>
      <c r="AE37" s="28"/>
      <c r="AH37" s="28"/>
      <c r="AI37" s="243"/>
      <c r="AJ37" s="28"/>
      <c r="AK37" s="28"/>
    </row>
    <row r="38" spans="1:37" ht="36" customHeight="1" x14ac:dyDescent="0.25">
      <c r="A38" s="615" t="s">
        <v>103</v>
      </c>
      <c r="B38" s="616"/>
      <c r="C38" s="617"/>
      <c r="D38" s="154"/>
      <c r="E38" s="155"/>
      <c r="F38" s="155"/>
      <c r="G38" s="155"/>
      <c r="H38" s="154"/>
      <c r="I38" s="156">
        <f>I39</f>
        <v>3000</v>
      </c>
      <c r="J38" s="151">
        <f>J39</f>
        <v>2000</v>
      </c>
      <c r="K38" s="151">
        <f>K39</f>
        <v>2000</v>
      </c>
      <c r="L38" s="158">
        <f>L39</f>
        <v>4000</v>
      </c>
      <c r="M38" s="159">
        <f>M39+M40</f>
        <v>2000</v>
      </c>
      <c r="N38" s="146">
        <f>N39+N40+N41</f>
        <v>6000</v>
      </c>
      <c r="O38" s="146">
        <f>O39+O40+O42</f>
        <v>4000</v>
      </c>
      <c r="P38" s="146">
        <f t="shared" ref="P38:P50" si="1">O38+N38</f>
        <v>10000</v>
      </c>
      <c r="Q38" s="150">
        <f>Q39</f>
        <v>2000</v>
      </c>
      <c r="R38" s="150">
        <f>R39</f>
        <v>4000</v>
      </c>
      <c r="S38" s="150">
        <f>S39</f>
        <v>2000</v>
      </c>
      <c r="T38" s="150">
        <f>T39</f>
        <v>0</v>
      </c>
      <c r="U38" s="151">
        <f>U39</f>
        <v>2000</v>
      </c>
      <c r="V38" s="157"/>
      <c r="W38" s="157"/>
      <c r="X38" s="157"/>
      <c r="Y38" s="157"/>
      <c r="AH38" s="28">
        <f>U39+U50+U59</f>
        <v>11000</v>
      </c>
    </row>
    <row r="39" spans="1:37" x14ac:dyDescent="0.25">
      <c r="A39" s="59">
        <v>1</v>
      </c>
      <c r="B39" s="7" t="s">
        <v>72</v>
      </c>
      <c r="C39" s="7" t="s">
        <v>71</v>
      </c>
      <c r="E39" s="75"/>
      <c r="F39" s="75"/>
      <c r="G39" s="75"/>
      <c r="H39" s="5"/>
      <c r="I39" s="51">
        <v>3000</v>
      </c>
      <c r="J39" s="37">
        <v>2000</v>
      </c>
      <c r="K39" s="37">
        <v>2000</v>
      </c>
      <c r="L39" s="80">
        <v>4000</v>
      </c>
      <c r="M39" s="96">
        <v>1000</v>
      </c>
      <c r="N39" s="141">
        <v>1000</v>
      </c>
      <c r="O39" s="141">
        <v>0</v>
      </c>
      <c r="P39" s="141">
        <f t="shared" si="1"/>
        <v>1000</v>
      </c>
      <c r="Q39" s="164">
        <v>2000</v>
      </c>
      <c r="R39" s="220">
        <v>4000</v>
      </c>
      <c r="S39" s="220">
        <v>2000</v>
      </c>
      <c r="T39" s="220">
        <v>0</v>
      </c>
      <c r="U39" s="164">
        <v>2000</v>
      </c>
      <c r="V39" s="164"/>
      <c r="W39" s="164"/>
      <c r="X39" s="164"/>
      <c r="Y39" s="164"/>
      <c r="AH39" s="28">
        <f>AH33+AH38</f>
        <v>529495.75</v>
      </c>
    </row>
    <row r="40" spans="1:37" ht="63" hidden="1" x14ac:dyDescent="0.25">
      <c r="A40" s="70">
        <v>2</v>
      </c>
      <c r="B40" s="105" t="s">
        <v>140</v>
      </c>
      <c r="C40" s="91" t="s">
        <v>116</v>
      </c>
      <c r="E40" s="75"/>
      <c r="F40" s="75"/>
      <c r="G40" s="75"/>
      <c r="H40" s="5"/>
      <c r="I40" s="51"/>
      <c r="J40" s="37"/>
      <c r="K40" s="37"/>
      <c r="L40" s="82" t="s">
        <v>117</v>
      </c>
      <c r="M40" s="108">
        <v>1000</v>
      </c>
      <c r="N40" s="165">
        <v>1000</v>
      </c>
      <c r="O40" s="165">
        <v>0</v>
      </c>
      <c r="P40" s="165">
        <f t="shared" si="1"/>
        <v>1000</v>
      </c>
      <c r="Q40" s="177">
        <v>0</v>
      </c>
      <c r="R40" s="82">
        <v>0</v>
      </c>
      <c r="S40" s="82">
        <v>0</v>
      </c>
      <c r="T40" s="309"/>
      <c r="U40" s="308"/>
      <c r="V40" s="308"/>
      <c r="W40" s="308"/>
      <c r="X40" s="308"/>
      <c r="Y40" s="177"/>
      <c r="AA40" s="28"/>
      <c r="AH40" s="28">
        <f>U8+U14+U20+U29+U30+U33+U46+U55+U65+U67</f>
        <v>765495.75</v>
      </c>
    </row>
    <row r="41" spans="1:37" ht="31.5" hidden="1" x14ac:dyDescent="0.25">
      <c r="A41" s="70">
        <v>3</v>
      </c>
      <c r="B41" s="53" t="s">
        <v>164</v>
      </c>
      <c r="C41" s="54" t="s">
        <v>195</v>
      </c>
      <c r="E41" s="75"/>
      <c r="F41" s="75"/>
      <c r="G41" s="75"/>
      <c r="H41" s="5"/>
      <c r="I41" s="51"/>
      <c r="J41" s="37"/>
      <c r="K41" s="37"/>
      <c r="L41" s="82"/>
      <c r="M41" s="108"/>
      <c r="N41" s="165">
        <v>4000</v>
      </c>
      <c r="O41" s="165">
        <v>0</v>
      </c>
      <c r="P41" s="165">
        <f t="shared" si="1"/>
        <v>4000</v>
      </c>
      <c r="Q41" s="177">
        <v>0</v>
      </c>
      <c r="R41" s="82">
        <v>0</v>
      </c>
      <c r="S41" s="82">
        <v>0</v>
      </c>
      <c r="T41" s="309"/>
      <c r="U41" s="308"/>
      <c r="V41" s="308"/>
      <c r="W41" s="308"/>
      <c r="X41" s="308"/>
      <c r="Y41" s="177"/>
      <c r="AA41" s="28"/>
      <c r="AH41" s="28"/>
    </row>
    <row r="42" spans="1:37" ht="31.5" hidden="1" x14ac:dyDescent="0.25">
      <c r="A42" s="186">
        <v>4</v>
      </c>
      <c r="B42" s="89" t="s">
        <v>164</v>
      </c>
      <c r="C42" s="287" t="s">
        <v>165</v>
      </c>
      <c r="E42" s="75"/>
      <c r="F42" s="75"/>
      <c r="G42" s="75"/>
      <c r="H42" s="5"/>
      <c r="I42" s="61"/>
      <c r="J42" s="95"/>
      <c r="K42" s="95"/>
      <c r="L42" s="111"/>
      <c r="M42" s="112"/>
      <c r="N42" s="166">
        <v>0</v>
      </c>
      <c r="O42" s="166">
        <v>4000</v>
      </c>
      <c r="P42" s="166">
        <f t="shared" si="1"/>
        <v>4000</v>
      </c>
      <c r="Q42" s="110">
        <v>0</v>
      </c>
      <c r="R42" s="111">
        <v>0</v>
      </c>
      <c r="S42" s="111">
        <v>0</v>
      </c>
      <c r="T42" s="309"/>
      <c r="U42" s="308"/>
      <c r="V42" s="308"/>
      <c r="W42" s="308"/>
      <c r="X42" s="308"/>
      <c r="Y42" s="177"/>
    </row>
    <row r="43" spans="1:37" x14ac:dyDescent="0.25">
      <c r="A43" s="626" t="s">
        <v>211</v>
      </c>
      <c r="B43" s="627"/>
      <c r="C43" s="628"/>
      <c r="D43" s="147"/>
      <c r="E43" s="148"/>
      <c r="F43" s="148"/>
      <c r="G43" s="148"/>
      <c r="H43" s="147"/>
      <c r="I43" s="206"/>
      <c r="J43" s="268"/>
      <c r="K43" s="268"/>
      <c r="L43" s="269"/>
      <c r="M43" s="270"/>
      <c r="N43" s="271"/>
      <c r="O43" s="271"/>
      <c r="P43" s="271"/>
      <c r="Q43" s="150">
        <f>Q44</f>
        <v>1500</v>
      </c>
      <c r="R43" s="269"/>
      <c r="S43" s="150">
        <f>S44</f>
        <v>1500</v>
      </c>
      <c r="T43" s="150">
        <f>T44</f>
        <v>0</v>
      </c>
      <c r="U43" s="151">
        <f>U44</f>
        <v>1500</v>
      </c>
      <c r="V43" s="151"/>
      <c r="W43" s="151"/>
      <c r="X43" s="151"/>
      <c r="Y43" s="151"/>
    </row>
    <row r="44" spans="1:37" ht="47.25" x14ac:dyDescent="0.25">
      <c r="A44" s="288">
        <v>1</v>
      </c>
      <c r="B44" s="289" t="s">
        <v>212</v>
      </c>
      <c r="C44" s="225" t="s">
        <v>213</v>
      </c>
      <c r="E44" s="75"/>
      <c r="F44" s="75"/>
      <c r="G44" s="75"/>
      <c r="H44" s="5"/>
      <c r="I44" s="207"/>
      <c r="J44" s="226"/>
      <c r="K44" s="226"/>
      <c r="L44" s="285"/>
      <c r="M44" s="290"/>
      <c r="N44" s="291"/>
      <c r="O44" s="291"/>
      <c r="P44" s="291"/>
      <c r="Q44" s="285">
        <v>1500</v>
      </c>
      <c r="R44" s="285"/>
      <c r="S44" s="285">
        <v>1500</v>
      </c>
      <c r="T44" s="309">
        <v>0</v>
      </c>
      <c r="U44" s="308">
        <v>1500</v>
      </c>
      <c r="V44" s="308"/>
      <c r="W44" s="308"/>
      <c r="X44" s="308"/>
      <c r="Y44" s="177"/>
    </row>
    <row r="45" spans="1:37" x14ac:dyDescent="0.25">
      <c r="A45" s="629" t="s">
        <v>206</v>
      </c>
      <c r="B45" s="627"/>
      <c r="C45" s="628"/>
      <c r="D45" s="154"/>
      <c r="E45" s="155"/>
      <c r="F45" s="155"/>
      <c r="G45" s="155"/>
      <c r="H45" s="154"/>
      <c r="I45" s="206"/>
      <c r="J45" s="268"/>
      <c r="K45" s="268"/>
      <c r="L45" s="269"/>
      <c r="M45" s="270"/>
      <c r="N45" s="271"/>
      <c r="O45" s="271"/>
      <c r="P45" s="271"/>
      <c r="Q45" s="150">
        <f>Q46+Q47</f>
        <v>22500</v>
      </c>
      <c r="R45" s="269"/>
      <c r="S45" s="150">
        <f>S46</f>
        <v>2500</v>
      </c>
      <c r="T45" s="150">
        <f>T46+T47</f>
        <v>7000</v>
      </c>
      <c r="U45" s="151">
        <f>U46+U47</f>
        <v>9500</v>
      </c>
      <c r="V45" s="151"/>
      <c r="W45" s="151"/>
      <c r="X45" s="151"/>
      <c r="Y45" s="151"/>
    </row>
    <row r="46" spans="1:37" ht="47.25" x14ac:dyDescent="0.25">
      <c r="A46" s="70">
        <v>1</v>
      </c>
      <c r="B46" s="137" t="s">
        <v>164</v>
      </c>
      <c r="C46" s="91" t="s">
        <v>196</v>
      </c>
      <c r="E46" s="75"/>
      <c r="F46" s="75"/>
      <c r="G46" s="75"/>
      <c r="H46" s="5"/>
      <c r="I46" s="51"/>
      <c r="J46" s="37"/>
      <c r="K46" s="37"/>
      <c r="L46" s="82"/>
      <c r="M46" s="108"/>
      <c r="N46" s="165"/>
      <c r="O46" s="165"/>
      <c r="P46" s="165"/>
      <c r="Q46" s="247">
        <v>2500</v>
      </c>
      <c r="R46" s="247">
        <v>0</v>
      </c>
      <c r="S46" s="247">
        <v>2500</v>
      </c>
      <c r="T46" s="247">
        <v>0</v>
      </c>
      <c r="U46" s="193">
        <v>2500</v>
      </c>
      <c r="V46" s="193"/>
      <c r="W46" s="193"/>
      <c r="X46" s="193"/>
      <c r="Y46" s="193"/>
    </row>
    <row r="47" spans="1:37" ht="31.5" x14ac:dyDescent="0.25">
      <c r="A47" s="70">
        <v>2</v>
      </c>
      <c r="B47" s="53" t="s">
        <v>164</v>
      </c>
      <c r="C47" s="91" t="s">
        <v>224</v>
      </c>
      <c r="E47" s="75"/>
      <c r="F47" s="75"/>
      <c r="G47" s="75"/>
      <c r="H47" s="5"/>
      <c r="I47" s="51"/>
      <c r="J47" s="37"/>
      <c r="K47" s="37"/>
      <c r="L47" s="82"/>
      <c r="M47" s="108"/>
      <c r="N47" s="165"/>
      <c r="O47" s="165"/>
      <c r="P47" s="165"/>
      <c r="Q47" s="247">
        <v>20000</v>
      </c>
      <c r="R47" s="247"/>
      <c r="S47" s="247">
        <v>0</v>
      </c>
      <c r="T47" s="247">
        <v>7000</v>
      </c>
      <c r="U47" s="193">
        <v>7000</v>
      </c>
      <c r="V47" s="193"/>
      <c r="W47" s="193"/>
      <c r="X47" s="193"/>
      <c r="Y47" s="193"/>
    </row>
    <row r="48" spans="1:37" x14ac:dyDescent="0.25">
      <c r="A48" s="618" t="s">
        <v>104</v>
      </c>
      <c r="B48" s="619"/>
      <c r="C48" s="620"/>
      <c r="D48" s="154"/>
      <c r="E48" s="155"/>
      <c r="F48" s="155"/>
      <c r="G48" s="155"/>
      <c r="H48" s="154"/>
      <c r="I48" s="156">
        <f>I49+I50+I54</f>
        <v>14000</v>
      </c>
      <c r="J48" s="157">
        <f>J49+J50+J54</f>
        <v>6000</v>
      </c>
      <c r="K48" s="157">
        <f>K49+K50+K54</f>
        <v>6000</v>
      </c>
      <c r="L48" s="158">
        <f>L50+L49+L54</f>
        <v>13000</v>
      </c>
      <c r="M48" s="159">
        <f>M50+M49+M54+M55</f>
        <v>104000</v>
      </c>
      <c r="N48" s="146">
        <f>N49+N50+N55+N56</f>
        <v>55000</v>
      </c>
      <c r="O48" s="146">
        <f>O49+O50+O55</f>
        <v>49999.98</v>
      </c>
      <c r="P48" s="146">
        <f t="shared" si="1"/>
        <v>104999.98000000001</v>
      </c>
      <c r="Q48" s="158">
        <f>Q50+Q49+Q54+Q51+Q56+Q57+Q55</f>
        <v>104000</v>
      </c>
      <c r="R48" s="158">
        <f>R50+R49+R54+R51+R56+R57</f>
        <v>24500</v>
      </c>
      <c r="S48" s="158">
        <f>S49+S50+S55</f>
        <v>52000</v>
      </c>
      <c r="T48" s="158">
        <f>T50+T54+T55+T56+T57</f>
        <v>50000</v>
      </c>
      <c r="U48" s="157">
        <f>U50+U55</f>
        <v>102000</v>
      </c>
      <c r="V48" s="157"/>
      <c r="W48" s="157"/>
      <c r="X48" s="157"/>
      <c r="Y48" s="157"/>
    </row>
    <row r="49" spans="1:26" hidden="1" x14ac:dyDescent="0.25">
      <c r="A49" s="59">
        <v>1</v>
      </c>
      <c r="B49" s="7" t="s">
        <v>65</v>
      </c>
      <c r="C49" s="7" t="s">
        <v>197</v>
      </c>
      <c r="E49" s="75"/>
      <c r="F49" s="75"/>
      <c r="G49" s="75"/>
      <c r="H49" s="5"/>
      <c r="I49" s="51">
        <v>5000</v>
      </c>
      <c r="J49" s="37">
        <v>2000</v>
      </c>
      <c r="K49" s="37">
        <v>2000</v>
      </c>
      <c r="L49" s="80">
        <v>8000</v>
      </c>
      <c r="M49" s="96">
        <v>2000</v>
      </c>
      <c r="N49" s="141">
        <v>2000</v>
      </c>
      <c r="O49" s="141">
        <v>0</v>
      </c>
      <c r="P49" s="141">
        <f t="shared" si="1"/>
        <v>2000</v>
      </c>
      <c r="Q49" s="37"/>
      <c r="R49" s="220">
        <v>8000</v>
      </c>
      <c r="S49" s="316"/>
      <c r="T49" s="316"/>
      <c r="U49" s="37">
        <v>0</v>
      </c>
      <c r="V49" s="37"/>
      <c r="W49" s="37"/>
      <c r="X49" s="37"/>
      <c r="Y49" s="37"/>
    </row>
    <row r="50" spans="1:26" x14ac:dyDescent="0.25">
      <c r="A50" s="59">
        <v>2</v>
      </c>
      <c r="B50" s="7" t="s">
        <v>73</v>
      </c>
      <c r="C50" s="7" t="s">
        <v>75</v>
      </c>
      <c r="E50" s="75"/>
      <c r="F50" s="75"/>
      <c r="G50" s="75"/>
      <c r="H50" s="5"/>
      <c r="I50" s="51">
        <v>4000</v>
      </c>
      <c r="J50" s="37">
        <v>2000</v>
      </c>
      <c r="K50" s="37">
        <v>2000</v>
      </c>
      <c r="L50" s="80">
        <v>5000</v>
      </c>
      <c r="M50" s="96">
        <v>2000</v>
      </c>
      <c r="N50" s="141">
        <v>2000</v>
      </c>
      <c r="O50" s="141">
        <v>0</v>
      </c>
      <c r="P50" s="141">
        <f t="shared" si="1"/>
        <v>2000</v>
      </c>
      <c r="Q50" s="164">
        <v>2000</v>
      </c>
      <c r="R50" s="220">
        <v>10000</v>
      </c>
      <c r="S50" s="220">
        <v>2000</v>
      </c>
      <c r="T50" s="220">
        <v>0</v>
      </c>
      <c r="U50" s="164">
        <v>2000</v>
      </c>
      <c r="V50" s="164"/>
      <c r="W50" s="164"/>
      <c r="X50" s="164"/>
      <c r="Y50" s="164"/>
    </row>
    <row r="51" spans="1:26" ht="75.75" hidden="1" customHeight="1" x14ac:dyDescent="0.25">
      <c r="A51" s="59">
        <v>3</v>
      </c>
      <c r="B51" s="54" t="s">
        <v>73</v>
      </c>
      <c r="C51" s="53" t="s">
        <v>180</v>
      </c>
      <c r="E51" s="75"/>
      <c r="F51" s="75"/>
      <c r="G51" s="75"/>
      <c r="H51" s="5"/>
      <c r="I51" s="51"/>
      <c r="J51" s="37"/>
      <c r="K51" s="37"/>
      <c r="L51" s="80"/>
      <c r="M51" s="96"/>
      <c r="N51" s="141"/>
      <c r="O51" s="141"/>
      <c r="P51" s="165"/>
      <c r="Q51" s="193"/>
      <c r="R51" s="247">
        <v>5000</v>
      </c>
      <c r="S51" s="247">
        <v>0</v>
      </c>
      <c r="T51" s="336"/>
      <c r="U51" s="343"/>
      <c r="V51" s="343"/>
      <c r="W51" s="343"/>
      <c r="X51" s="343"/>
      <c r="Y51" s="164"/>
    </row>
    <row r="52" spans="1:26" ht="15.75" hidden="1" customHeight="1" x14ac:dyDescent="0.25">
      <c r="A52" s="59">
        <v>9</v>
      </c>
      <c r="B52" s="7" t="s">
        <v>85</v>
      </c>
      <c r="C52" s="7" t="s">
        <v>77</v>
      </c>
      <c r="E52" s="75"/>
      <c r="F52" s="75"/>
      <c r="G52" s="75"/>
      <c r="H52" s="5"/>
      <c r="I52" s="51"/>
      <c r="J52" s="37"/>
      <c r="K52" s="37"/>
      <c r="L52" s="80"/>
      <c r="M52" s="96"/>
      <c r="N52" s="141"/>
      <c r="O52" s="141"/>
      <c r="P52" s="141"/>
      <c r="Q52" s="164"/>
      <c r="R52" s="220"/>
      <c r="S52" s="220"/>
      <c r="T52" s="335"/>
      <c r="U52" s="343"/>
      <c r="V52" s="343"/>
      <c r="W52" s="343"/>
      <c r="X52" s="343"/>
      <c r="Y52" s="164"/>
    </row>
    <row r="53" spans="1:26" ht="15.75" hidden="1" customHeight="1" x14ac:dyDescent="0.25">
      <c r="A53" s="59">
        <v>10</v>
      </c>
      <c r="B53" s="7" t="s">
        <v>78</v>
      </c>
      <c r="C53" s="7" t="s">
        <v>74</v>
      </c>
      <c r="E53" s="75"/>
      <c r="F53" s="75"/>
      <c r="G53" s="75"/>
      <c r="H53" s="5"/>
      <c r="I53" s="51"/>
      <c r="J53" s="37"/>
      <c r="K53" s="37"/>
      <c r="L53" s="80"/>
      <c r="M53" s="96"/>
      <c r="N53" s="141"/>
      <c r="O53" s="141"/>
      <c r="P53" s="141"/>
      <c r="Q53" s="164"/>
      <c r="R53" s="220"/>
      <c r="S53" s="220"/>
      <c r="T53" s="335"/>
      <c r="U53" s="343"/>
      <c r="V53" s="343"/>
      <c r="W53" s="343"/>
      <c r="X53" s="343"/>
      <c r="Y53" s="164"/>
    </row>
    <row r="54" spans="1:26" x14ac:dyDescent="0.25">
      <c r="A54" s="59">
        <v>4</v>
      </c>
      <c r="B54" s="7" t="s">
        <v>63</v>
      </c>
      <c r="C54" s="7" t="s">
        <v>64</v>
      </c>
      <c r="E54" s="75"/>
      <c r="F54" s="75"/>
      <c r="G54" s="75"/>
      <c r="H54" s="5"/>
      <c r="I54" s="51">
        <v>5000</v>
      </c>
      <c r="J54" s="37">
        <v>2000</v>
      </c>
      <c r="K54" s="37">
        <v>2000</v>
      </c>
      <c r="L54" s="80">
        <v>0</v>
      </c>
      <c r="M54" s="96">
        <v>0</v>
      </c>
      <c r="N54" s="141">
        <v>0</v>
      </c>
      <c r="O54" s="141">
        <v>0</v>
      </c>
      <c r="P54" s="141">
        <f t="shared" ref="P54:P70" si="2">O54+N54</f>
        <v>0</v>
      </c>
      <c r="Q54" s="164">
        <v>2000</v>
      </c>
      <c r="R54" s="220">
        <v>0</v>
      </c>
      <c r="S54" s="220">
        <v>0</v>
      </c>
      <c r="T54" s="335"/>
      <c r="U54" s="343"/>
      <c r="V54" s="343"/>
      <c r="W54" s="343"/>
      <c r="X54" s="343"/>
      <c r="Y54" s="164"/>
    </row>
    <row r="55" spans="1:26" ht="96" customHeight="1" x14ac:dyDescent="0.25">
      <c r="A55" s="54">
        <v>5</v>
      </c>
      <c r="B55" s="104" t="s">
        <v>127</v>
      </c>
      <c r="C55" s="103" t="s">
        <v>128</v>
      </c>
      <c r="D55" s="97"/>
      <c r="E55" s="98"/>
      <c r="F55" s="98"/>
      <c r="G55" s="98"/>
      <c r="H55" s="97"/>
      <c r="I55" s="99"/>
      <c r="J55" s="102"/>
      <c r="K55" s="100"/>
      <c r="L55" s="101"/>
      <c r="M55" s="108">
        <v>100000</v>
      </c>
      <c r="N55" s="165">
        <v>50000</v>
      </c>
      <c r="O55" s="165">
        <v>49999.98</v>
      </c>
      <c r="P55" s="165">
        <f t="shared" si="2"/>
        <v>99999.98000000001</v>
      </c>
      <c r="Q55" s="193">
        <v>100000</v>
      </c>
      <c r="R55" s="224">
        <v>0</v>
      </c>
      <c r="S55" s="247">
        <v>50000</v>
      </c>
      <c r="T55" s="247">
        <v>50000</v>
      </c>
      <c r="U55" s="193">
        <f>50000+50000</f>
        <v>100000</v>
      </c>
      <c r="V55" s="193"/>
      <c r="W55" s="193"/>
      <c r="X55" s="193"/>
      <c r="Y55" s="193"/>
      <c r="Z55" s="325"/>
    </row>
    <row r="56" spans="1:26" hidden="1" x14ac:dyDescent="0.25">
      <c r="A56" s="186">
        <v>6</v>
      </c>
      <c r="B56" s="187" t="s">
        <v>163</v>
      </c>
      <c r="C56" s="56" t="s">
        <v>177</v>
      </c>
      <c r="D56" s="97"/>
      <c r="E56" s="98"/>
      <c r="F56" s="98"/>
      <c r="G56" s="98"/>
      <c r="H56" s="97"/>
      <c r="I56" s="188"/>
      <c r="J56" s="100"/>
      <c r="K56" s="102"/>
      <c r="L56" s="189"/>
      <c r="M56" s="112"/>
      <c r="N56" s="166">
        <v>1000</v>
      </c>
      <c r="O56" s="139">
        <v>0</v>
      </c>
      <c r="P56" s="166">
        <f t="shared" si="2"/>
        <v>1000</v>
      </c>
      <c r="Q56" s="596">
        <v>0</v>
      </c>
      <c r="R56" s="221">
        <v>700</v>
      </c>
      <c r="S56" s="559">
        <v>0</v>
      </c>
      <c r="T56" s="339"/>
      <c r="U56" s="332"/>
      <c r="V56" s="367"/>
      <c r="W56" s="367"/>
      <c r="X56" s="367"/>
      <c r="Y56" s="603"/>
    </row>
    <row r="57" spans="1:26" ht="31.5" hidden="1" x14ac:dyDescent="0.25">
      <c r="A57" s="54">
        <v>7</v>
      </c>
      <c r="B57" s="54" t="s">
        <v>163</v>
      </c>
      <c r="C57" s="53" t="s">
        <v>178</v>
      </c>
      <c r="D57" s="192"/>
      <c r="E57" s="99"/>
      <c r="F57" s="99"/>
      <c r="G57" s="99"/>
      <c r="H57" s="192"/>
      <c r="I57" s="99"/>
      <c r="J57" s="102"/>
      <c r="K57" s="102"/>
      <c r="L57" s="102"/>
      <c r="M57" s="177"/>
      <c r="N57" s="193"/>
      <c r="O57" s="177"/>
      <c r="P57" s="193"/>
      <c r="Q57" s="598"/>
      <c r="R57" s="222">
        <v>800</v>
      </c>
      <c r="S57" s="571"/>
      <c r="T57" s="339"/>
      <c r="U57" s="332"/>
      <c r="V57" s="367"/>
      <c r="W57" s="367"/>
      <c r="X57" s="367"/>
      <c r="Y57" s="605"/>
    </row>
    <row r="58" spans="1:26" x14ac:dyDescent="0.25">
      <c r="A58" s="190" t="s">
        <v>105</v>
      </c>
      <c r="B58" s="191"/>
      <c r="C58" s="154"/>
      <c r="D58" s="154"/>
      <c r="E58" s="155"/>
      <c r="F58" s="155"/>
      <c r="G58" s="155"/>
      <c r="H58" s="154"/>
      <c r="I58" s="179">
        <f t="shared" ref="I58:M58" si="3">I59</f>
        <v>15000</v>
      </c>
      <c r="J58" s="180">
        <f t="shared" si="3"/>
        <v>7000</v>
      </c>
      <c r="K58" s="160">
        <f t="shared" si="3"/>
        <v>7000</v>
      </c>
      <c r="L58" s="181">
        <f t="shared" si="3"/>
        <v>15000</v>
      </c>
      <c r="M58" s="182">
        <f t="shared" si="3"/>
        <v>7000</v>
      </c>
      <c r="N58" s="183">
        <f>N59</f>
        <v>7000</v>
      </c>
      <c r="O58" s="183">
        <f>O59+O60</f>
        <v>32000</v>
      </c>
      <c r="P58" s="183">
        <f t="shared" si="2"/>
        <v>39000</v>
      </c>
      <c r="Q58" s="231">
        <f>Q59+Q60+Q61+Q63</f>
        <v>51000</v>
      </c>
      <c r="R58" s="181">
        <f>R59+R61</f>
        <v>17000</v>
      </c>
      <c r="S58" s="158">
        <f>S59+S61+S60+S63</f>
        <v>7000</v>
      </c>
      <c r="T58" s="158">
        <f>T59+T60+T61+T62+T63</f>
        <v>38000</v>
      </c>
      <c r="U58" s="157">
        <f>U59+U60+U62</f>
        <v>45000</v>
      </c>
      <c r="V58" s="157"/>
      <c r="W58" s="157"/>
      <c r="X58" s="157"/>
      <c r="Y58" s="157"/>
    </row>
    <row r="59" spans="1:26" x14ac:dyDescent="0.25">
      <c r="A59" s="59">
        <v>1</v>
      </c>
      <c r="B59" s="7" t="s">
        <v>68</v>
      </c>
      <c r="C59" s="7" t="s">
        <v>67</v>
      </c>
      <c r="E59" s="75"/>
      <c r="F59" s="75"/>
      <c r="G59" s="75"/>
      <c r="H59" s="5"/>
      <c r="I59" s="51">
        <v>15000</v>
      </c>
      <c r="J59" s="37">
        <v>7000</v>
      </c>
      <c r="K59" s="37">
        <v>7000</v>
      </c>
      <c r="L59" s="80">
        <v>15000</v>
      </c>
      <c r="M59" s="96">
        <v>7000</v>
      </c>
      <c r="N59" s="141">
        <v>7000</v>
      </c>
      <c r="O59" s="141">
        <v>0</v>
      </c>
      <c r="P59" s="141">
        <f t="shared" si="2"/>
        <v>7000</v>
      </c>
      <c r="Q59" s="164">
        <v>7000</v>
      </c>
      <c r="R59" s="220">
        <v>10000</v>
      </c>
      <c r="S59" s="220">
        <v>7000</v>
      </c>
      <c r="T59" s="220">
        <v>0</v>
      </c>
      <c r="U59" s="164">
        <v>7000</v>
      </c>
      <c r="V59" s="164"/>
      <c r="W59" s="164"/>
      <c r="X59" s="164"/>
      <c r="Y59" s="164"/>
    </row>
    <row r="60" spans="1:26" ht="34.5" customHeight="1" x14ac:dyDescent="0.25">
      <c r="A60" s="69">
        <v>2</v>
      </c>
      <c r="B60" s="89" t="s">
        <v>47</v>
      </c>
      <c r="C60" s="140" t="s">
        <v>172</v>
      </c>
      <c r="E60" s="75"/>
      <c r="F60" s="75"/>
      <c r="G60" s="75"/>
      <c r="H60" s="5"/>
      <c r="I60" s="61"/>
      <c r="J60" s="76"/>
      <c r="K60" s="76"/>
      <c r="L60" s="81"/>
      <c r="M60" s="106"/>
      <c r="N60" s="167">
        <v>0</v>
      </c>
      <c r="O60" s="167">
        <v>32000</v>
      </c>
      <c r="P60" s="167">
        <f t="shared" si="2"/>
        <v>32000</v>
      </c>
      <c r="Q60" s="345">
        <v>32000</v>
      </c>
      <c r="R60" s="223">
        <v>0</v>
      </c>
      <c r="S60" s="223">
        <v>0</v>
      </c>
      <c r="T60" s="164">
        <v>32000</v>
      </c>
      <c r="U60" s="164">
        <v>32000</v>
      </c>
      <c r="V60" s="164"/>
      <c r="W60" s="164"/>
      <c r="X60" s="164"/>
      <c r="Y60" s="164"/>
    </row>
    <row r="61" spans="1:26" ht="34.5" customHeight="1" x14ac:dyDescent="0.25">
      <c r="A61" s="7">
        <v>3</v>
      </c>
      <c r="B61" s="53" t="s">
        <v>175</v>
      </c>
      <c r="C61" s="53" t="s">
        <v>176</v>
      </c>
      <c r="D61" s="184"/>
      <c r="E61" s="185"/>
      <c r="F61" s="185"/>
      <c r="G61" s="185"/>
      <c r="H61" s="184"/>
      <c r="I61" s="51"/>
      <c r="J61" s="37"/>
      <c r="K61" s="37"/>
      <c r="L61" s="80"/>
      <c r="M61" s="96"/>
      <c r="N61" s="141"/>
      <c r="O61" s="141"/>
      <c r="P61" s="141"/>
      <c r="Q61" s="164">
        <v>7000</v>
      </c>
      <c r="R61" s="220">
        <v>7000</v>
      </c>
      <c r="S61" s="220">
        <v>0</v>
      </c>
      <c r="T61" s="164"/>
      <c r="U61" s="164"/>
      <c r="V61" s="164"/>
      <c r="W61" s="164"/>
      <c r="X61" s="164"/>
      <c r="Y61" s="164"/>
    </row>
    <row r="62" spans="1:26" ht="34.5" customHeight="1" x14ac:dyDescent="0.25">
      <c r="A62" s="7">
        <v>4</v>
      </c>
      <c r="B62" s="53" t="s">
        <v>230</v>
      </c>
      <c r="C62" s="53" t="s">
        <v>176</v>
      </c>
      <c r="E62" s="75"/>
      <c r="F62" s="75"/>
      <c r="G62" s="75"/>
      <c r="H62" s="5"/>
      <c r="I62" s="207"/>
      <c r="J62" s="226"/>
      <c r="K62" s="76"/>
      <c r="L62" s="83"/>
      <c r="M62" s="227"/>
      <c r="N62" s="228"/>
      <c r="O62" s="228"/>
      <c r="P62" s="228"/>
      <c r="Q62" s="281"/>
      <c r="R62" s="342"/>
      <c r="S62" s="342"/>
      <c r="T62" s="164">
        <v>6000</v>
      </c>
      <c r="U62" s="164">
        <v>6000</v>
      </c>
      <c r="V62" s="164"/>
      <c r="W62" s="164"/>
      <c r="X62" s="164"/>
      <c r="Y62" s="164"/>
    </row>
    <row r="63" spans="1:26" ht="80.25" customHeight="1" x14ac:dyDescent="0.25">
      <c r="A63" s="54">
        <v>4</v>
      </c>
      <c r="B63" s="137" t="s">
        <v>183</v>
      </c>
      <c r="C63" s="225" t="s">
        <v>184</v>
      </c>
      <c r="E63" s="75"/>
      <c r="F63" s="75"/>
      <c r="G63" s="75"/>
      <c r="H63" s="5"/>
      <c r="I63" s="207"/>
      <c r="J63" s="226"/>
      <c r="K63" s="76"/>
      <c r="L63" s="83"/>
      <c r="M63" s="227"/>
      <c r="N63" s="228"/>
      <c r="O63" s="228"/>
      <c r="P63" s="228"/>
      <c r="Q63" s="346">
        <v>5000</v>
      </c>
      <c r="R63" s="248">
        <v>0</v>
      </c>
      <c r="S63" s="248">
        <v>0</v>
      </c>
      <c r="T63" s="193"/>
      <c r="U63" s="334"/>
      <c r="V63" s="334"/>
      <c r="W63" s="334"/>
      <c r="X63" s="334"/>
      <c r="Y63" s="193"/>
    </row>
    <row r="64" spans="1:26" x14ac:dyDescent="0.25">
      <c r="A64" s="161"/>
      <c r="B64" s="162" t="s">
        <v>102</v>
      </c>
      <c r="C64" s="178"/>
      <c r="D64" s="154"/>
      <c r="E64" s="155"/>
      <c r="F64" s="155"/>
      <c r="G64" s="155"/>
      <c r="H64" s="154"/>
      <c r="I64" s="179">
        <f t="shared" ref="I64:M66" si="4">I65</f>
        <v>5000</v>
      </c>
      <c r="J64" s="180">
        <f t="shared" si="4"/>
        <v>2000</v>
      </c>
      <c r="K64" s="160">
        <f t="shared" si="4"/>
        <v>2000</v>
      </c>
      <c r="L64" s="181">
        <f t="shared" si="4"/>
        <v>2000</v>
      </c>
      <c r="M64" s="182">
        <f t="shared" si="4"/>
        <v>2000</v>
      </c>
      <c r="N64" s="183">
        <f>N65</f>
        <v>2000</v>
      </c>
      <c r="O64" s="183">
        <f>O65</f>
        <v>0</v>
      </c>
      <c r="P64" s="183">
        <f t="shared" si="2"/>
        <v>2000</v>
      </c>
      <c r="Q64" s="231">
        <f>Q65</f>
        <v>2000</v>
      </c>
      <c r="R64" s="181">
        <f t="shared" ref="R64:R66" si="5">R65</f>
        <v>0</v>
      </c>
      <c r="S64" s="181">
        <f>S65</f>
        <v>2000</v>
      </c>
      <c r="T64" s="181">
        <f>T65</f>
        <v>0</v>
      </c>
      <c r="U64" s="157">
        <f>U65</f>
        <v>2000</v>
      </c>
      <c r="V64" s="157"/>
      <c r="W64" s="157"/>
      <c r="X64" s="157"/>
      <c r="Y64" s="157"/>
    </row>
    <row r="65" spans="1:27" ht="31.5" x14ac:dyDescent="0.25">
      <c r="A65" s="71">
        <v>1</v>
      </c>
      <c r="B65" s="54" t="s">
        <v>79</v>
      </c>
      <c r="C65" s="89" t="s">
        <v>96</v>
      </c>
      <c r="E65" s="75"/>
      <c r="F65" s="75"/>
      <c r="G65" s="75"/>
      <c r="H65" s="5"/>
      <c r="I65" s="62">
        <v>5000</v>
      </c>
      <c r="J65" s="110">
        <v>2000</v>
      </c>
      <c r="K65" s="110">
        <v>2000</v>
      </c>
      <c r="L65" s="111">
        <v>2000</v>
      </c>
      <c r="M65" s="112">
        <v>2000</v>
      </c>
      <c r="N65" s="166">
        <v>2000</v>
      </c>
      <c r="O65" s="139">
        <v>0</v>
      </c>
      <c r="P65" s="166">
        <f t="shared" si="2"/>
        <v>2000</v>
      </c>
      <c r="Q65" s="347">
        <v>2000</v>
      </c>
      <c r="R65" s="348">
        <v>0</v>
      </c>
      <c r="S65" s="348">
        <v>2000</v>
      </c>
      <c r="T65" s="348">
        <v>0</v>
      </c>
      <c r="U65" s="347">
        <v>2000</v>
      </c>
      <c r="V65" s="347"/>
      <c r="W65" s="347"/>
      <c r="X65" s="347"/>
      <c r="Y65" s="193"/>
    </row>
    <row r="66" spans="1:27" x14ac:dyDescent="0.25">
      <c r="A66" s="161"/>
      <c r="B66" s="162" t="s">
        <v>203</v>
      </c>
      <c r="C66" s="199"/>
      <c r="D66" s="147"/>
      <c r="E66" s="148"/>
      <c r="F66" s="148"/>
      <c r="G66" s="148"/>
      <c r="H66" s="147"/>
      <c r="I66" s="156">
        <f t="shared" si="4"/>
        <v>0</v>
      </c>
      <c r="J66" s="157">
        <f t="shared" si="4"/>
        <v>0</v>
      </c>
      <c r="K66" s="157">
        <f t="shared" si="4"/>
        <v>0</v>
      </c>
      <c r="L66" s="158">
        <f t="shared" si="4"/>
        <v>0</v>
      </c>
      <c r="M66" s="159">
        <f t="shared" si="4"/>
        <v>0</v>
      </c>
      <c r="N66" s="146">
        <f>N67</f>
        <v>0</v>
      </c>
      <c r="O66" s="146">
        <f>O67</f>
        <v>0</v>
      </c>
      <c r="P66" s="146">
        <f t="shared" ref="P66" si="6">O66+N66</f>
        <v>0</v>
      </c>
      <c r="Q66" s="312">
        <f>Q67+Q68</f>
        <v>110000</v>
      </c>
      <c r="R66" s="158">
        <f t="shared" si="5"/>
        <v>0</v>
      </c>
      <c r="S66" s="158">
        <f>S67+S68</f>
        <v>110000</v>
      </c>
      <c r="T66" s="158">
        <f>T67</f>
        <v>0</v>
      </c>
      <c r="U66" s="151">
        <f>U67+U68</f>
        <v>82183.259999999995</v>
      </c>
      <c r="V66" s="151"/>
      <c r="W66" s="151"/>
      <c r="X66" s="151"/>
      <c r="Y66" s="151"/>
    </row>
    <row r="67" spans="1:27" ht="31.5" x14ac:dyDescent="0.25">
      <c r="A67" s="263">
        <v>1</v>
      </c>
      <c r="B67" s="264" t="s">
        <v>47</v>
      </c>
      <c r="C67" s="306" t="s">
        <v>205</v>
      </c>
      <c r="E67" s="75"/>
      <c r="F67" s="75"/>
      <c r="G67" s="75"/>
      <c r="H67" s="5"/>
      <c r="I67" s="307"/>
      <c r="J67" s="308"/>
      <c r="K67" s="308"/>
      <c r="L67" s="309"/>
      <c r="M67" s="237"/>
      <c r="N67" s="310"/>
      <c r="O67" s="311"/>
      <c r="P67" s="310"/>
      <c r="Q67" s="334">
        <v>10000</v>
      </c>
      <c r="R67" s="336"/>
      <c r="S67" s="336">
        <v>10000</v>
      </c>
      <c r="T67" s="336">
        <v>0</v>
      </c>
      <c r="U67" s="346">
        <v>10000</v>
      </c>
      <c r="V67" s="346"/>
      <c r="W67" s="346"/>
      <c r="X67" s="346"/>
      <c r="Y67" s="193"/>
    </row>
    <row r="68" spans="1:27" ht="31.5" x14ac:dyDescent="0.25">
      <c r="A68" s="263">
        <v>2</v>
      </c>
      <c r="B68" s="264" t="s">
        <v>47</v>
      </c>
      <c r="C68" s="89" t="s">
        <v>205</v>
      </c>
      <c r="E68" s="75"/>
      <c r="F68" s="75"/>
      <c r="G68" s="75"/>
      <c r="H68" s="5"/>
      <c r="I68" s="62"/>
      <c r="J68" s="110"/>
      <c r="K68" s="110"/>
      <c r="L68" s="111"/>
      <c r="M68" s="262"/>
      <c r="N68" s="166"/>
      <c r="O68" s="139"/>
      <c r="P68" s="166"/>
      <c r="Q68" s="347">
        <v>100000</v>
      </c>
      <c r="R68" s="348"/>
      <c r="S68" s="348">
        <v>100000</v>
      </c>
      <c r="T68" s="193">
        <v>0</v>
      </c>
      <c r="U68" s="193">
        <f>100000-27816.74</f>
        <v>72183.259999999995</v>
      </c>
      <c r="V68" s="193"/>
      <c r="W68" s="193"/>
      <c r="X68" s="193"/>
      <c r="Y68" s="193"/>
    </row>
    <row r="69" spans="1:27" hidden="1" x14ac:dyDescent="0.25">
      <c r="A69" s="610"/>
      <c r="B69" s="611"/>
      <c r="C69" s="89" t="s">
        <v>218</v>
      </c>
      <c r="E69" s="75"/>
      <c r="F69" s="75"/>
      <c r="G69" s="75"/>
      <c r="H69" s="5"/>
      <c r="I69" s="62"/>
      <c r="J69" s="110"/>
      <c r="K69" s="110"/>
      <c r="L69" s="111"/>
      <c r="M69" s="262"/>
      <c r="N69" s="166"/>
      <c r="O69" s="139"/>
      <c r="P69" s="166"/>
      <c r="Q69" s="110">
        <v>20000</v>
      </c>
      <c r="R69" s="111"/>
      <c r="S69" s="317"/>
      <c r="T69" s="329"/>
      <c r="U69" s="308"/>
      <c r="V69" s="308"/>
      <c r="W69" s="308"/>
      <c r="X69" s="308"/>
      <c r="Y69" s="177"/>
    </row>
    <row r="70" spans="1:27" x14ac:dyDescent="0.25">
      <c r="A70" s="69"/>
      <c r="B70" s="5"/>
      <c r="C70" s="172" t="s">
        <v>112</v>
      </c>
      <c r="D70" s="199"/>
      <c r="E70" s="205"/>
      <c r="F70" s="205"/>
      <c r="G70" s="205"/>
      <c r="H70" s="199"/>
      <c r="I70" s="206"/>
      <c r="J70" s="156">
        <f>J64+J58+J48+J38+J28+J5</f>
        <v>547000</v>
      </c>
      <c r="K70" s="156">
        <f>K64+K58+K48+K38+K28+K5+K65</f>
        <v>547000</v>
      </c>
      <c r="L70" s="156">
        <f>L64+L58+L48+L38+L28+L5+L65</f>
        <v>976000</v>
      </c>
      <c r="M70" s="156">
        <f>M64+M58+M48+M38+M28+M5+M65</f>
        <v>557000</v>
      </c>
      <c r="N70" s="157">
        <f>N64+N58+N48+N38+N28+N5</f>
        <v>394000</v>
      </c>
      <c r="O70" s="157">
        <f>O64+O58+O48+O38+O28+O5</f>
        <v>234399.98</v>
      </c>
      <c r="P70" s="157">
        <f t="shared" si="2"/>
        <v>628399.98</v>
      </c>
      <c r="Q70" s="157">
        <f>Q5+Q28+Q38+Q48+Q58+Q64+Q66+Q45+Q43</f>
        <v>2631207.46</v>
      </c>
      <c r="R70" s="157">
        <f>R64+R58+R48+R38+R28+R5+R65</f>
        <v>245500</v>
      </c>
      <c r="S70" s="158">
        <f>S5+S28+S38+S43+S45+S48+S58+S64+S66</f>
        <v>2192628.37</v>
      </c>
      <c r="T70" s="157">
        <f>T66+T64+T58+T48+T45+T43+T38+T28+T5</f>
        <v>417579.09</v>
      </c>
      <c r="U70" s="157">
        <f>U5+U28+U38+U43+U45+U48+U58+U64+U66</f>
        <v>2261838.5799999996</v>
      </c>
      <c r="V70" s="157"/>
      <c r="W70" s="157"/>
      <c r="X70" s="157"/>
      <c r="Y70" s="157"/>
      <c r="Z70" s="3"/>
    </row>
    <row r="71" spans="1:27" x14ac:dyDescent="0.25">
      <c r="A71" s="69"/>
      <c r="B71" s="5"/>
      <c r="C71" s="162"/>
      <c r="D71" s="154"/>
      <c r="E71" s="155"/>
      <c r="F71" s="155"/>
      <c r="G71" s="155"/>
      <c r="H71" s="154"/>
      <c r="I71" s="292"/>
      <c r="J71" s="293"/>
      <c r="K71" s="294"/>
      <c r="L71" s="293"/>
      <c r="M71" s="293"/>
      <c r="N71" s="295"/>
      <c r="O71" s="295"/>
      <c r="P71" s="295"/>
      <c r="Q71" s="296"/>
      <c r="R71" s="293"/>
      <c r="S71" s="293"/>
      <c r="T71" s="293"/>
      <c r="U71" s="319"/>
      <c r="V71" s="355"/>
      <c r="W71" s="355"/>
      <c r="X71" s="355"/>
      <c r="Y71" s="355"/>
    </row>
    <row r="72" spans="1:27" x14ac:dyDescent="0.25">
      <c r="A72" s="69"/>
      <c r="B72" s="5"/>
      <c r="C72" s="5"/>
      <c r="E72" s="75"/>
      <c r="F72" s="75"/>
      <c r="G72" s="75"/>
      <c r="H72" s="5"/>
      <c r="I72" s="64"/>
      <c r="J72" s="73"/>
      <c r="K72" s="74"/>
      <c r="L72" s="5"/>
      <c r="M72" s="109"/>
      <c r="N72" s="48"/>
      <c r="O72" s="48"/>
      <c r="P72" s="48"/>
      <c r="Q72" s="5"/>
      <c r="S72" s="2" t="s">
        <v>186</v>
      </c>
      <c r="U72" s="92"/>
      <c r="V72" s="5"/>
      <c r="W72" s="5"/>
      <c r="X72" s="5"/>
      <c r="Y72" s="5"/>
    </row>
    <row r="73" spans="1:27" x14ac:dyDescent="0.25">
      <c r="A73" s="599" t="s">
        <v>114</v>
      </c>
      <c r="B73" s="600"/>
      <c r="C73" s="600"/>
      <c r="D73" s="600"/>
      <c r="E73" s="600"/>
      <c r="F73" s="600"/>
      <c r="G73" s="600"/>
      <c r="H73" s="600"/>
      <c r="I73" s="600"/>
      <c r="J73" s="600"/>
      <c r="K73" s="600"/>
      <c r="L73" s="600"/>
      <c r="M73" s="600"/>
      <c r="N73" s="600"/>
      <c r="O73" s="600"/>
      <c r="P73" s="600"/>
      <c r="Q73" s="600"/>
      <c r="R73" s="600"/>
      <c r="S73" s="600"/>
      <c r="T73" s="600"/>
      <c r="U73" s="600"/>
      <c r="V73" s="372"/>
      <c r="W73" s="372"/>
      <c r="X73" s="372"/>
      <c r="Y73" s="636"/>
    </row>
    <row r="74" spans="1:27" x14ac:dyDescent="0.25">
      <c r="A74" s="601"/>
      <c r="B74" s="602"/>
      <c r="C74" s="602"/>
      <c r="D74" s="602"/>
      <c r="E74" s="602"/>
      <c r="F74" s="602"/>
      <c r="G74" s="602"/>
      <c r="H74" s="602"/>
      <c r="I74" s="602"/>
      <c r="J74" s="602"/>
      <c r="K74" s="602"/>
      <c r="L74" s="602"/>
      <c r="M74" s="602"/>
      <c r="N74" s="602"/>
      <c r="O74" s="602"/>
      <c r="P74" s="602"/>
      <c r="Q74" s="602"/>
      <c r="R74" s="602"/>
      <c r="S74" s="602"/>
      <c r="T74" s="602"/>
      <c r="U74" s="602"/>
      <c r="V74" s="373"/>
      <c r="W74" s="373"/>
      <c r="X74" s="373"/>
      <c r="Y74" s="637"/>
    </row>
    <row r="75" spans="1:27" x14ac:dyDescent="0.25">
      <c r="A75" s="7">
        <v>1</v>
      </c>
      <c r="B75" s="7" t="s">
        <v>21</v>
      </c>
      <c r="C75" s="7" t="s">
        <v>27</v>
      </c>
      <c r="D75" s="7"/>
      <c r="E75" s="175">
        <v>10000</v>
      </c>
      <c r="F75" s="50">
        <v>10000</v>
      </c>
      <c r="G75" s="50">
        <v>10000</v>
      </c>
      <c r="H75" s="7"/>
      <c r="I75" s="37">
        <v>10000</v>
      </c>
      <c r="J75" s="37">
        <v>5000</v>
      </c>
      <c r="K75" s="37">
        <v>5000</v>
      </c>
      <c r="L75" s="37">
        <v>10000</v>
      </c>
      <c r="M75" s="37">
        <v>5000</v>
      </c>
      <c r="N75" s="164">
        <v>2500</v>
      </c>
      <c r="O75" s="164">
        <v>2500</v>
      </c>
      <c r="P75" s="164">
        <f>O75+N75</f>
        <v>5000</v>
      </c>
      <c r="Q75" s="164">
        <v>5000</v>
      </c>
      <c r="R75" s="164">
        <v>10000</v>
      </c>
      <c r="S75" s="220">
        <v>2500</v>
      </c>
      <c r="T75" s="220">
        <v>2500</v>
      </c>
      <c r="U75" s="220">
        <v>5000</v>
      </c>
      <c r="V75" s="220"/>
      <c r="W75" s="220"/>
      <c r="X75" s="220"/>
      <c r="Y75" s="164"/>
      <c r="Z75" s="324"/>
      <c r="AA75" s="235"/>
    </row>
    <row r="76" spans="1:27" ht="15.75" hidden="1" customHeight="1" x14ac:dyDescent="0.25">
      <c r="A76" s="7"/>
      <c r="B76" s="7" t="s">
        <v>35</v>
      </c>
      <c r="C76" s="7" t="s">
        <v>36</v>
      </c>
      <c r="D76" s="7"/>
      <c r="E76" s="175">
        <v>2000</v>
      </c>
      <c r="F76" s="50">
        <v>8000</v>
      </c>
      <c r="G76" s="50">
        <v>2000</v>
      </c>
      <c r="H76" s="7"/>
      <c r="I76" s="51">
        <v>8000</v>
      </c>
      <c r="J76" s="37">
        <v>0</v>
      </c>
      <c r="K76" s="37">
        <v>0</v>
      </c>
      <c r="L76" s="37"/>
      <c r="M76" s="37"/>
      <c r="N76" s="164"/>
      <c r="O76" s="164"/>
      <c r="P76" s="164"/>
      <c r="Q76" s="164"/>
      <c r="R76" s="164"/>
      <c r="S76" s="220"/>
      <c r="T76" s="220"/>
      <c r="U76" s="220"/>
      <c r="V76" s="220"/>
      <c r="W76" s="220"/>
      <c r="X76" s="220"/>
      <c r="Y76" s="164"/>
      <c r="Z76" s="324"/>
      <c r="AA76" s="235"/>
    </row>
    <row r="77" spans="1:27" ht="15.75" hidden="1" customHeight="1" x14ac:dyDescent="0.25">
      <c r="A77" s="7"/>
      <c r="B77" s="7" t="s">
        <v>76</v>
      </c>
      <c r="C77" s="7" t="s">
        <v>36</v>
      </c>
      <c r="D77" s="7"/>
      <c r="E77" s="175">
        <v>1500</v>
      </c>
      <c r="F77" s="50"/>
      <c r="G77" s="50">
        <v>0</v>
      </c>
      <c r="H77" s="7"/>
      <c r="I77" s="7"/>
      <c r="J77" s="37"/>
      <c r="K77" s="37"/>
      <c r="L77" s="37"/>
      <c r="M77" s="37"/>
      <c r="N77" s="164"/>
      <c r="O77" s="164"/>
      <c r="P77" s="164"/>
      <c r="Q77" s="164"/>
      <c r="R77" s="164"/>
      <c r="S77" s="220"/>
      <c r="T77" s="220"/>
      <c r="U77" s="220"/>
      <c r="V77" s="220"/>
      <c r="W77" s="220"/>
      <c r="X77" s="220"/>
      <c r="Y77" s="164"/>
      <c r="Z77" s="324"/>
      <c r="AA77" s="235"/>
    </row>
    <row r="78" spans="1:27" ht="15.75" hidden="1" customHeight="1" x14ac:dyDescent="0.25">
      <c r="A78" s="7"/>
      <c r="B78" s="7" t="s">
        <v>42</v>
      </c>
      <c r="C78" s="7" t="s">
        <v>36</v>
      </c>
      <c r="D78" s="7"/>
      <c r="E78" s="175">
        <v>8000</v>
      </c>
      <c r="F78" s="50"/>
      <c r="G78" s="50">
        <v>8000</v>
      </c>
      <c r="H78" s="7"/>
      <c r="I78" s="7"/>
      <c r="J78" s="37">
        <v>0</v>
      </c>
      <c r="K78" s="37">
        <v>0</v>
      </c>
      <c r="L78" s="37"/>
      <c r="M78" s="37"/>
      <c r="N78" s="164"/>
      <c r="O78" s="164"/>
      <c r="P78" s="164"/>
      <c r="Q78" s="164"/>
      <c r="R78" s="164"/>
      <c r="S78" s="220"/>
      <c r="T78" s="220"/>
      <c r="U78" s="220"/>
      <c r="V78" s="220"/>
      <c r="W78" s="220"/>
      <c r="X78" s="220"/>
      <c r="Y78" s="164"/>
      <c r="Z78" s="324"/>
      <c r="AA78" s="235"/>
    </row>
    <row r="79" spans="1:27" ht="15.75" hidden="1" customHeight="1" x14ac:dyDescent="0.25">
      <c r="A79" s="7"/>
      <c r="B79" s="7" t="s">
        <v>86</v>
      </c>
      <c r="C79" s="7" t="s">
        <v>34</v>
      </c>
      <c r="D79" s="7"/>
      <c r="E79" s="175">
        <v>6000</v>
      </c>
      <c r="F79" s="50"/>
      <c r="G79" s="50">
        <v>0</v>
      </c>
      <c r="H79" s="7"/>
      <c r="I79" s="7"/>
      <c r="J79" s="37"/>
      <c r="K79" s="37"/>
      <c r="L79" s="37"/>
      <c r="M79" s="37"/>
      <c r="N79" s="164"/>
      <c r="O79" s="164"/>
      <c r="P79" s="164"/>
      <c r="Q79" s="164"/>
      <c r="R79" s="164"/>
      <c r="S79" s="220"/>
      <c r="T79" s="220"/>
      <c r="U79" s="220"/>
      <c r="V79" s="220"/>
      <c r="W79" s="220"/>
      <c r="X79" s="220"/>
      <c r="Y79" s="164"/>
      <c r="Z79" s="324"/>
      <c r="AA79" s="235"/>
    </row>
    <row r="80" spans="1:27" ht="15.75" hidden="1" customHeight="1" x14ac:dyDescent="0.25">
      <c r="A80" s="7"/>
      <c r="B80" s="7" t="s">
        <v>11</v>
      </c>
      <c r="C80" s="7" t="s">
        <v>14</v>
      </c>
      <c r="D80" s="7"/>
      <c r="E80" s="175"/>
      <c r="F80" s="50"/>
      <c r="G80" s="50"/>
      <c r="H80" s="7"/>
      <c r="I80" s="7"/>
      <c r="J80" s="37"/>
      <c r="K80" s="37"/>
      <c r="L80" s="37"/>
      <c r="M80" s="37"/>
      <c r="N80" s="164"/>
      <c r="O80" s="164"/>
      <c r="P80" s="164"/>
      <c r="Q80" s="164"/>
      <c r="R80" s="164"/>
      <c r="S80" s="220"/>
      <c r="T80" s="220"/>
      <c r="U80" s="220"/>
      <c r="V80" s="220"/>
      <c r="W80" s="220"/>
      <c r="X80" s="220"/>
      <c r="Y80" s="164"/>
      <c r="Z80" s="324"/>
      <c r="AA80" s="235"/>
    </row>
    <row r="81" spans="1:28" hidden="1" x14ac:dyDescent="0.25">
      <c r="A81" s="7">
        <v>2</v>
      </c>
      <c r="B81" s="7" t="s">
        <v>20</v>
      </c>
      <c r="C81" s="7" t="s">
        <v>14</v>
      </c>
      <c r="D81" s="7"/>
      <c r="E81" s="175">
        <v>15000</v>
      </c>
      <c r="F81" s="50">
        <v>30000</v>
      </c>
      <c r="G81" s="50">
        <v>16000</v>
      </c>
      <c r="H81" s="37" t="s">
        <v>90</v>
      </c>
      <c r="I81" s="51">
        <v>20000</v>
      </c>
      <c r="J81" s="37">
        <v>5000</v>
      </c>
      <c r="K81" s="37">
        <v>5000</v>
      </c>
      <c r="L81" s="37">
        <v>40000</v>
      </c>
      <c r="M81" s="37">
        <v>5000</v>
      </c>
      <c r="N81" s="164">
        <v>2500</v>
      </c>
      <c r="O81" s="164">
        <v>0</v>
      </c>
      <c r="P81" s="164">
        <f>O81+N81</f>
        <v>2500</v>
      </c>
      <c r="Q81" s="164">
        <v>0</v>
      </c>
      <c r="R81" s="164">
        <v>0</v>
      </c>
      <c r="S81" s="220">
        <v>0</v>
      </c>
      <c r="T81" s="220"/>
      <c r="U81" s="220"/>
      <c r="V81" s="220"/>
      <c r="W81" s="220"/>
      <c r="X81" s="220"/>
      <c r="Y81" s="164"/>
      <c r="Z81" s="324"/>
      <c r="AA81" s="235"/>
    </row>
    <row r="82" spans="1:28" x14ac:dyDescent="0.25">
      <c r="A82" s="632">
        <v>2</v>
      </c>
      <c r="B82" s="7" t="s">
        <v>15</v>
      </c>
      <c r="C82" s="7" t="s">
        <v>16</v>
      </c>
      <c r="D82" s="7"/>
      <c r="E82" s="594">
        <v>105000</v>
      </c>
      <c r="F82" s="50">
        <v>20000</v>
      </c>
      <c r="G82" s="595">
        <v>105000</v>
      </c>
      <c r="H82" s="607" t="s">
        <v>89</v>
      </c>
      <c r="I82" s="594">
        <v>105000</v>
      </c>
      <c r="J82" s="606">
        <v>50000</v>
      </c>
      <c r="K82" s="606">
        <v>50000</v>
      </c>
      <c r="L82" s="606">
        <v>150000</v>
      </c>
      <c r="M82" s="606">
        <v>50000</v>
      </c>
      <c r="N82" s="564">
        <v>25000</v>
      </c>
      <c r="O82" s="564">
        <v>25000</v>
      </c>
      <c r="P82" s="564">
        <f>O82+N82</f>
        <v>50000</v>
      </c>
      <c r="Q82" s="564">
        <v>50000</v>
      </c>
      <c r="R82" s="564">
        <v>150000</v>
      </c>
      <c r="S82" s="635">
        <v>25000</v>
      </c>
      <c r="T82" s="603">
        <v>25000</v>
      </c>
      <c r="U82" s="559">
        <f>25000+25000</f>
        <v>50000</v>
      </c>
      <c r="V82" s="359"/>
      <c r="W82" s="359"/>
      <c r="X82" s="359"/>
      <c r="Y82" s="603"/>
      <c r="Z82" s="324"/>
      <c r="AA82" s="235"/>
    </row>
    <row r="83" spans="1:28" x14ac:dyDescent="0.25">
      <c r="A83" s="633"/>
      <c r="B83" s="7" t="s">
        <v>15</v>
      </c>
      <c r="C83" s="7" t="s">
        <v>18</v>
      </c>
      <c r="D83" s="7"/>
      <c r="E83" s="594"/>
      <c r="F83" s="50">
        <v>10000</v>
      </c>
      <c r="G83" s="595"/>
      <c r="H83" s="607"/>
      <c r="I83" s="594"/>
      <c r="J83" s="606"/>
      <c r="K83" s="606"/>
      <c r="L83" s="606"/>
      <c r="M83" s="606"/>
      <c r="N83" s="564"/>
      <c r="O83" s="564"/>
      <c r="P83" s="564"/>
      <c r="Q83" s="564"/>
      <c r="R83" s="564"/>
      <c r="S83" s="635"/>
      <c r="T83" s="604"/>
      <c r="U83" s="560"/>
      <c r="V83" s="363"/>
      <c r="W83" s="363"/>
      <c r="X83" s="363"/>
      <c r="Y83" s="604"/>
      <c r="Z83" s="324"/>
      <c r="AA83" s="235"/>
    </row>
    <row r="84" spans="1:28" x14ac:dyDescent="0.25">
      <c r="A84" s="633"/>
      <c r="B84" s="7" t="s">
        <v>15</v>
      </c>
      <c r="C84" s="7" t="s">
        <v>19</v>
      </c>
      <c r="D84" s="7"/>
      <c r="E84" s="594"/>
      <c r="F84" s="50">
        <v>5000</v>
      </c>
      <c r="G84" s="595"/>
      <c r="H84" s="607"/>
      <c r="I84" s="594"/>
      <c r="J84" s="606"/>
      <c r="K84" s="606"/>
      <c r="L84" s="606"/>
      <c r="M84" s="606"/>
      <c r="N84" s="564"/>
      <c r="O84" s="564"/>
      <c r="P84" s="564"/>
      <c r="Q84" s="564"/>
      <c r="R84" s="564"/>
      <c r="S84" s="635"/>
      <c r="T84" s="604"/>
      <c r="U84" s="560"/>
      <c r="V84" s="363"/>
      <c r="W84" s="363"/>
      <c r="X84" s="363"/>
      <c r="Y84" s="604"/>
      <c r="Z84" s="324"/>
      <c r="AA84" s="235"/>
    </row>
    <row r="85" spans="1:28" x14ac:dyDescent="0.25">
      <c r="A85" s="634"/>
      <c r="B85" s="7" t="s">
        <v>15</v>
      </c>
      <c r="C85" s="7" t="s">
        <v>17</v>
      </c>
      <c r="D85" s="7"/>
      <c r="E85" s="594"/>
      <c r="F85" s="50">
        <v>110000</v>
      </c>
      <c r="G85" s="595"/>
      <c r="H85" s="607"/>
      <c r="I85" s="594"/>
      <c r="J85" s="606"/>
      <c r="K85" s="606"/>
      <c r="L85" s="606"/>
      <c r="M85" s="606"/>
      <c r="N85" s="564"/>
      <c r="O85" s="564"/>
      <c r="P85" s="564"/>
      <c r="Q85" s="564"/>
      <c r="R85" s="564"/>
      <c r="S85" s="635"/>
      <c r="T85" s="605"/>
      <c r="U85" s="571"/>
      <c r="V85" s="360"/>
      <c r="W85" s="360"/>
      <c r="X85" s="360"/>
      <c r="Y85" s="605"/>
      <c r="Z85" s="324"/>
      <c r="AA85" s="235"/>
    </row>
    <row r="86" spans="1:28" ht="31.5" x14ac:dyDescent="0.25">
      <c r="A86" s="54">
        <v>3</v>
      </c>
      <c r="B86" s="54" t="s">
        <v>15</v>
      </c>
      <c r="C86" s="53" t="s">
        <v>198</v>
      </c>
      <c r="D86" s="7"/>
      <c r="E86" s="175"/>
      <c r="F86" s="50"/>
      <c r="G86" s="194"/>
      <c r="H86" s="195"/>
      <c r="I86" s="175"/>
      <c r="J86" s="196"/>
      <c r="K86" s="196"/>
      <c r="L86" s="196"/>
      <c r="M86" s="196"/>
      <c r="N86" s="174"/>
      <c r="O86" s="174"/>
      <c r="P86" s="174"/>
      <c r="Q86" s="331">
        <v>30000</v>
      </c>
      <c r="R86" s="331">
        <v>50000</v>
      </c>
      <c r="S86" s="340">
        <v>15000</v>
      </c>
      <c r="T86" s="340">
        <v>15000</v>
      </c>
      <c r="U86" s="353">
        <v>30000</v>
      </c>
      <c r="V86" s="364"/>
      <c r="W86" s="364"/>
      <c r="X86" s="364"/>
      <c r="Y86" s="354"/>
      <c r="Z86" s="324"/>
      <c r="AA86" s="235"/>
    </row>
    <row r="87" spans="1:28" hidden="1" x14ac:dyDescent="0.25">
      <c r="A87" s="7">
        <v>5</v>
      </c>
      <c r="B87" s="7" t="s">
        <v>15</v>
      </c>
      <c r="C87" s="7" t="s">
        <v>181</v>
      </c>
      <c r="D87" s="7"/>
      <c r="E87" s="175"/>
      <c r="F87" s="50"/>
      <c r="G87" s="194"/>
      <c r="H87" s="195"/>
      <c r="I87" s="175"/>
      <c r="J87" s="196"/>
      <c r="K87" s="196"/>
      <c r="L87" s="196"/>
      <c r="M87" s="196"/>
      <c r="N87" s="174"/>
      <c r="O87" s="174"/>
      <c r="P87" s="174"/>
      <c r="Q87" s="331"/>
      <c r="R87" s="331">
        <v>50000</v>
      </c>
      <c r="S87" s="340">
        <v>0</v>
      </c>
      <c r="T87" s="340"/>
      <c r="U87" s="353"/>
      <c r="V87" s="364"/>
      <c r="W87" s="364"/>
      <c r="X87" s="364"/>
      <c r="Y87" s="354"/>
      <c r="Z87" s="324"/>
      <c r="AA87" s="235"/>
    </row>
    <row r="88" spans="1:28" x14ac:dyDescent="0.25">
      <c r="A88" s="7">
        <v>4</v>
      </c>
      <c r="B88" s="7" t="s">
        <v>15</v>
      </c>
      <c r="C88" s="7" t="s">
        <v>88</v>
      </c>
      <c r="D88" s="7"/>
      <c r="E88" s="175">
        <v>95000</v>
      </c>
      <c r="F88" s="50">
        <v>110000</v>
      </c>
      <c r="G88" s="50">
        <f>100000+10000+25000</f>
        <v>135000</v>
      </c>
      <c r="H88" s="7"/>
      <c r="I88" s="51">
        <v>135000</v>
      </c>
      <c r="J88" s="37">
        <v>100000</v>
      </c>
      <c r="K88" s="37">
        <v>100000</v>
      </c>
      <c r="L88" s="37">
        <v>250000</v>
      </c>
      <c r="M88" s="37">
        <v>100000</v>
      </c>
      <c r="N88" s="164">
        <v>50000</v>
      </c>
      <c r="O88" s="164">
        <v>50000</v>
      </c>
      <c r="P88" s="164">
        <f>O88+N88</f>
        <v>100000</v>
      </c>
      <c r="Q88" s="164">
        <v>111500.27</v>
      </c>
      <c r="R88" s="164">
        <v>250000</v>
      </c>
      <c r="S88" s="220">
        <v>55000</v>
      </c>
      <c r="T88" s="220">
        <v>55000</v>
      </c>
      <c r="U88" s="220">
        <f>55000+55000</f>
        <v>110000</v>
      </c>
      <c r="V88" s="220"/>
      <c r="W88" s="220"/>
      <c r="X88" s="220"/>
      <c r="Y88" s="164"/>
      <c r="Z88" s="324"/>
      <c r="AA88" s="235"/>
    </row>
    <row r="89" spans="1:28" hidden="1" x14ac:dyDescent="0.25">
      <c r="A89" s="7">
        <v>7</v>
      </c>
      <c r="B89" s="7" t="s">
        <v>11</v>
      </c>
      <c r="C89" s="7" t="s">
        <v>41</v>
      </c>
      <c r="D89" s="7"/>
      <c r="E89" s="175">
        <v>25000</v>
      </c>
      <c r="F89" s="50">
        <v>33500</v>
      </c>
      <c r="G89" s="7"/>
      <c r="H89" s="7"/>
      <c r="I89" s="197">
        <v>30000</v>
      </c>
      <c r="J89" s="37">
        <v>5000</v>
      </c>
      <c r="K89" s="37">
        <v>5000</v>
      </c>
      <c r="L89" s="37">
        <v>40000</v>
      </c>
      <c r="M89" s="37">
        <v>10000</v>
      </c>
      <c r="N89" s="164">
        <v>5000</v>
      </c>
      <c r="O89" s="164">
        <v>5000</v>
      </c>
      <c r="P89" s="164">
        <f>O89+N89</f>
        <v>10000</v>
      </c>
      <c r="Q89" s="164">
        <v>0</v>
      </c>
      <c r="R89" s="164">
        <v>0</v>
      </c>
      <c r="S89" s="220">
        <v>0</v>
      </c>
      <c r="T89" s="220"/>
      <c r="U89" s="220"/>
      <c r="V89" s="220"/>
      <c r="W89" s="220"/>
      <c r="X89" s="220"/>
      <c r="Y89" s="164"/>
      <c r="Z89" s="324"/>
      <c r="AA89" s="235"/>
      <c r="AB89" s="28">
        <f>Z75+Z83+Z86+Z88+Z90+Z92+Z107+Z113+Z114</f>
        <v>0</v>
      </c>
    </row>
    <row r="90" spans="1:28" ht="15.75" customHeight="1" x14ac:dyDescent="0.25">
      <c r="A90" s="7">
        <v>5</v>
      </c>
      <c r="B90" s="7" t="s">
        <v>11</v>
      </c>
      <c r="C90" s="7" t="s">
        <v>220</v>
      </c>
      <c r="D90" s="7"/>
      <c r="E90" s="7"/>
      <c r="F90" s="7"/>
      <c r="G90" s="7"/>
      <c r="H90" s="7"/>
      <c r="I90" s="37"/>
      <c r="J90" s="37"/>
      <c r="K90" s="37"/>
      <c r="L90" s="37"/>
      <c r="M90" s="37"/>
      <c r="N90" s="164"/>
      <c r="O90" s="164"/>
      <c r="P90" s="164"/>
      <c r="Q90" s="164">
        <v>10000</v>
      </c>
      <c r="R90" s="164">
        <v>50000</v>
      </c>
      <c r="S90" s="220">
        <v>5000</v>
      </c>
      <c r="T90" s="220">
        <v>5000</v>
      </c>
      <c r="U90" s="220">
        <v>10000</v>
      </c>
      <c r="V90" s="220"/>
      <c r="W90" s="220"/>
      <c r="X90" s="220"/>
      <c r="Y90" s="164"/>
      <c r="Z90" s="324"/>
      <c r="AA90" s="235"/>
    </row>
    <row r="91" spans="1:28" ht="15.75" hidden="1" customHeight="1" x14ac:dyDescent="0.25">
      <c r="A91" s="7">
        <v>9</v>
      </c>
      <c r="B91" s="7" t="s">
        <v>11</v>
      </c>
      <c r="C91" s="7" t="s">
        <v>182</v>
      </c>
      <c r="D91" s="7"/>
      <c r="E91" s="175"/>
      <c r="F91" s="50">
        <v>10000</v>
      </c>
      <c r="G91" s="50">
        <v>0</v>
      </c>
      <c r="H91" s="7"/>
      <c r="I91" s="37"/>
      <c r="J91" s="37"/>
      <c r="K91" s="37"/>
      <c r="L91" s="37"/>
      <c r="M91" s="37"/>
      <c r="N91" s="164"/>
      <c r="O91" s="164"/>
      <c r="P91" s="164"/>
      <c r="Q91" s="164"/>
      <c r="R91" s="164">
        <v>20000</v>
      </c>
      <c r="S91" s="220">
        <v>0</v>
      </c>
      <c r="T91" s="220"/>
      <c r="U91" s="220"/>
      <c r="V91" s="220"/>
      <c r="W91" s="220"/>
      <c r="X91" s="220"/>
      <c r="Y91" s="164"/>
      <c r="Z91" s="324"/>
      <c r="AA91" s="235"/>
    </row>
    <row r="92" spans="1:28" ht="15.75" customHeight="1" x14ac:dyDescent="0.25">
      <c r="A92" s="7">
        <v>6</v>
      </c>
      <c r="B92" s="7" t="s">
        <v>11</v>
      </c>
      <c r="C92" s="7" t="s">
        <v>199</v>
      </c>
      <c r="D92" s="7"/>
      <c r="E92" s="175"/>
      <c r="F92" s="50"/>
      <c r="G92" s="50"/>
      <c r="H92" s="7"/>
      <c r="I92" s="37"/>
      <c r="J92" s="37"/>
      <c r="K92" s="37"/>
      <c r="L92" s="37"/>
      <c r="M92" s="37"/>
      <c r="N92" s="164"/>
      <c r="O92" s="164"/>
      <c r="P92" s="164"/>
      <c r="Q92" s="164">
        <v>20000</v>
      </c>
      <c r="R92" s="164">
        <v>20000</v>
      </c>
      <c r="S92" s="220">
        <v>10000</v>
      </c>
      <c r="T92" s="220">
        <v>10000</v>
      </c>
      <c r="U92" s="220">
        <f>10000+10000</f>
        <v>20000</v>
      </c>
      <c r="V92" s="220"/>
      <c r="W92" s="220"/>
      <c r="X92" s="220"/>
      <c r="Y92" s="164"/>
      <c r="Z92" s="324"/>
      <c r="AA92" s="235"/>
    </row>
    <row r="93" spans="1:28" hidden="1" x14ac:dyDescent="0.25">
      <c r="A93" s="7">
        <v>11</v>
      </c>
      <c r="B93" s="7" t="s">
        <v>11</v>
      </c>
      <c r="C93" s="7" t="s">
        <v>179</v>
      </c>
      <c r="D93" s="7"/>
      <c r="E93" s="594">
        <v>5000</v>
      </c>
      <c r="F93" s="50">
        <v>10000</v>
      </c>
      <c r="G93" s="50">
        <v>5000</v>
      </c>
      <c r="H93" s="7"/>
      <c r="I93" s="37">
        <v>6000</v>
      </c>
      <c r="J93" s="37">
        <v>7000</v>
      </c>
      <c r="K93" s="37">
        <v>7000</v>
      </c>
      <c r="L93" s="37">
        <v>10000</v>
      </c>
      <c r="M93" s="37">
        <v>7000</v>
      </c>
      <c r="N93" s="164">
        <v>3500</v>
      </c>
      <c r="O93" s="164">
        <v>3500</v>
      </c>
      <c r="P93" s="164">
        <f>O93+N93</f>
        <v>7000</v>
      </c>
      <c r="Q93" s="164">
        <v>0</v>
      </c>
      <c r="R93" s="164">
        <v>10000</v>
      </c>
      <c r="S93" s="220">
        <v>0</v>
      </c>
      <c r="T93" s="220"/>
      <c r="U93" s="220"/>
      <c r="V93" s="220"/>
      <c r="W93" s="220"/>
      <c r="X93" s="220"/>
      <c r="Y93" s="164"/>
      <c r="Z93" s="324"/>
      <c r="AA93" s="235"/>
    </row>
    <row r="94" spans="1:28" ht="15.75" hidden="1" customHeight="1" x14ac:dyDescent="0.25">
      <c r="A94" s="7"/>
      <c r="B94" s="7" t="s">
        <v>11</v>
      </c>
      <c r="C94" s="7" t="s">
        <v>56</v>
      </c>
      <c r="D94" s="7"/>
      <c r="E94" s="594"/>
      <c r="F94" s="50"/>
      <c r="G94" s="50">
        <v>5000</v>
      </c>
      <c r="H94" s="7"/>
      <c r="I94" s="37"/>
      <c r="J94" s="37"/>
      <c r="K94" s="37"/>
      <c r="L94" s="37"/>
      <c r="M94" s="37"/>
      <c r="N94" s="164"/>
      <c r="O94" s="164"/>
      <c r="P94" s="164"/>
      <c r="Q94" s="164"/>
      <c r="R94" s="164"/>
      <c r="S94" s="220"/>
      <c r="T94" s="220"/>
      <c r="U94" s="220"/>
      <c r="V94" s="220"/>
      <c r="W94" s="220"/>
      <c r="X94" s="220"/>
      <c r="Y94" s="164"/>
      <c r="Z94" s="324"/>
      <c r="AA94" s="235"/>
    </row>
    <row r="95" spans="1:28" ht="15.75" hidden="1" customHeight="1" x14ac:dyDescent="0.25">
      <c r="A95" s="7"/>
      <c r="B95" s="7" t="s">
        <v>47</v>
      </c>
      <c r="C95" s="7" t="s">
        <v>53</v>
      </c>
      <c r="D95" s="7"/>
      <c r="E95" s="594">
        <v>15000</v>
      </c>
      <c r="F95" s="50"/>
      <c r="G95" s="50"/>
      <c r="H95" s="7"/>
      <c r="I95" s="37"/>
      <c r="J95" s="37"/>
      <c r="K95" s="37"/>
      <c r="L95" s="37"/>
      <c r="M95" s="37"/>
      <c r="N95" s="164"/>
      <c r="O95" s="164"/>
      <c r="P95" s="164"/>
      <c r="Q95" s="164"/>
      <c r="R95" s="164"/>
      <c r="S95" s="220"/>
      <c r="T95" s="220"/>
      <c r="U95" s="220"/>
      <c r="V95" s="220"/>
      <c r="W95" s="220"/>
      <c r="X95" s="220"/>
      <c r="Y95" s="164"/>
      <c r="Z95" s="324"/>
      <c r="AA95" s="235"/>
    </row>
    <row r="96" spans="1:28" ht="15.75" hidden="1" customHeight="1" x14ac:dyDescent="0.25">
      <c r="A96" s="7"/>
      <c r="B96" s="7"/>
      <c r="C96" s="7"/>
      <c r="D96" s="7"/>
      <c r="E96" s="594"/>
      <c r="F96" s="50">
        <v>15000</v>
      </c>
      <c r="G96" s="60"/>
      <c r="H96" s="7"/>
      <c r="I96" s="37"/>
      <c r="J96" s="37"/>
      <c r="K96" s="37"/>
      <c r="L96" s="37"/>
      <c r="M96" s="37"/>
      <c r="N96" s="164"/>
      <c r="O96" s="164"/>
      <c r="P96" s="164"/>
      <c r="Q96" s="164"/>
      <c r="R96" s="164"/>
      <c r="S96" s="220"/>
      <c r="T96" s="220"/>
      <c r="U96" s="220"/>
      <c r="V96" s="220"/>
      <c r="W96" s="220"/>
      <c r="X96" s="220"/>
      <c r="Y96" s="164"/>
      <c r="Z96" s="324"/>
      <c r="AA96" s="235"/>
    </row>
    <row r="97" spans="1:27" ht="15.75" hidden="1" customHeight="1" x14ac:dyDescent="0.25">
      <c r="A97" s="7"/>
      <c r="B97" s="7" t="s">
        <v>15</v>
      </c>
      <c r="C97" s="7" t="s">
        <v>50</v>
      </c>
      <c r="D97" s="7"/>
      <c r="E97" s="175"/>
      <c r="F97" s="50"/>
      <c r="G97" s="50"/>
      <c r="H97" s="7"/>
      <c r="I97" s="37"/>
      <c r="J97" s="37"/>
      <c r="K97" s="37"/>
      <c r="L97" s="37"/>
      <c r="M97" s="37"/>
      <c r="N97" s="164"/>
      <c r="O97" s="164"/>
      <c r="P97" s="164"/>
      <c r="Q97" s="164"/>
      <c r="R97" s="164"/>
      <c r="S97" s="220"/>
      <c r="T97" s="220"/>
      <c r="U97" s="220"/>
      <c r="V97" s="220"/>
      <c r="W97" s="220"/>
      <c r="X97" s="220"/>
      <c r="Y97" s="164"/>
      <c r="Z97" s="324"/>
      <c r="AA97" s="235"/>
    </row>
    <row r="98" spans="1:27" ht="15.75" hidden="1" customHeight="1" x14ac:dyDescent="0.25">
      <c r="A98" s="7"/>
      <c r="B98" s="7" t="s">
        <v>11</v>
      </c>
      <c r="C98" s="7" t="s">
        <v>59</v>
      </c>
      <c r="D98" s="7"/>
      <c r="E98" s="175"/>
      <c r="F98" s="50"/>
      <c r="G98" s="50"/>
      <c r="H98" s="7"/>
      <c r="I98" s="37"/>
      <c r="J98" s="37"/>
      <c r="K98" s="37"/>
      <c r="L98" s="37"/>
      <c r="M98" s="37"/>
      <c r="N98" s="164"/>
      <c r="O98" s="164"/>
      <c r="P98" s="164"/>
      <c r="Q98" s="164"/>
      <c r="R98" s="164"/>
      <c r="S98" s="220"/>
      <c r="T98" s="220"/>
      <c r="U98" s="220"/>
      <c r="V98" s="220"/>
      <c r="W98" s="220"/>
      <c r="X98" s="220"/>
      <c r="Y98" s="164"/>
      <c r="Z98" s="324"/>
      <c r="AA98" s="235"/>
    </row>
    <row r="99" spans="1:27" ht="15.75" hidden="1" customHeight="1" x14ac:dyDescent="0.25">
      <c r="A99" s="7"/>
      <c r="B99" s="7" t="s">
        <v>11</v>
      </c>
      <c r="C99" s="7" t="s">
        <v>58</v>
      </c>
      <c r="D99" s="7"/>
      <c r="E99" s="175"/>
      <c r="F99" s="50"/>
      <c r="G99" s="50"/>
      <c r="H99" s="7"/>
      <c r="I99" s="37"/>
      <c r="J99" s="37"/>
      <c r="K99" s="37"/>
      <c r="L99" s="37"/>
      <c r="M99" s="37"/>
      <c r="N99" s="164"/>
      <c r="O99" s="164"/>
      <c r="P99" s="164"/>
      <c r="Q99" s="164"/>
      <c r="R99" s="164"/>
      <c r="S99" s="220"/>
      <c r="T99" s="220"/>
      <c r="U99" s="220"/>
      <c r="V99" s="220"/>
      <c r="W99" s="220"/>
      <c r="X99" s="220"/>
      <c r="Y99" s="164"/>
      <c r="Z99" s="324"/>
      <c r="AA99" s="235"/>
    </row>
    <row r="100" spans="1:27" ht="15.75" hidden="1" customHeight="1" x14ac:dyDescent="0.25">
      <c r="A100" s="7"/>
      <c r="B100" s="7" t="s">
        <v>11</v>
      </c>
      <c r="C100" s="7" t="s">
        <v>99</v>
      </c>
      <c r="D100" s="7"/>
      <c r="E100" s="7"/>
      <c r="F100" s="50"/>
      <c r="G100" s="50"/>
      <c r="H100" s="7"/>
      <c r="I100" s="37">
        <v>15000</v>
      </c>
      <c r="J100" s="37">
        <v>0</v>
      </c>
      <c r="K100" s="37">
        <v>0</v>
      </c>
      <c r="L100" s="37"/>
      <c r="M100" s="37"/>
      <c r="N100" s="164"/>
      <c r="O100" s="164"/>
      <c r="P100" s="164"/>
      <c r="Q100" s="164"/>
      <c r="R100" s="164"/>
      <c r="S100" s="220"/>
      <c r="T100" s="220"/>
      <c r="U100" s="220"/>
      <c r="V100" s="220"/>
      <c r="W100" s="220"/>
      <c r="X100" s="220"/>
      <c r="Y100" s="164"/>
      <c r="Z100" s="324"/>
      <c r="AA100" s="235"/>
    </row>
    <row r="101" spans="1:27" ht="15.75" hidden="1" customHeight="1" x14ac:dyDescent="0.25">
      <c r="A101" s="7"/>
      <c r="B101" s="7" t="s">
        <v>11</v>
      </c>
      <c r="C101" s="7" t="s">
        <v>100</v>
      </c>
      <c r="D101" s="7"/>
      <c r="E101" s="175"/>
      <c r="F101" s="50"/>
      <c r="G101" s="50"/>
      <c r="H101" s="7"/>
      <c r="I101" s="37">
        <v>10000</v>
      </c>
      <c r="J101" s="37">
        <v>0</v>
      </c>
      <c r="K101" s="37">
        <v>0</v>
      </c>
      <c r="L101" s="37"/>
      <c r="M101" s="37"/>
      <c r="N101" s="164"/>
      <c r="O101" s="164"/>
      <c r="P101" s="164"/>
      <c r="Q101" s="164"/>
      <c r="R101" s="164"/>
      <c r="S101" s="220"/>
      <c r="T101" s="220"/>
      <c r="U101" s="220"/>
      <c r="V101" s="220"/>
      <c r="W101" s="220"/>
      <c r="X101" s="220"/>
      <c r="Y101" s="164"/>
      <c r="Z101" s="324"/>
      <c r="AA101" s="235"/>
    </row>
    <row r="102" spans="1:27" ht="16.5" hidden="1" customHeight="1" thickBot="1" x14ac:dyDescent="0.3">
      <c r="A102" s="7"/>
      <c r="B102" s="7" t="s">
        <v>11</v>
      </c>
      <c r="C102" s="7" t="s">
        <v>12</v>
      </c>
      <c r="D102" s="7"/>
      <c r="E102" s="175">
        <v>10000</v>
      </c>
      <c r="F102" s="50">
        <v>12500</v>
      </c>
      <c r="G102" s="198">
        <v>10000</v>
      </c>
      <c r="H102" s="7"/>
      <c r="I102" s="37">
        <v>10000</v>
      </c>
      <c r="J102" s="37">
        <v>0</v>
      </c>
      <c r="K102" s="37">
        <v>0</v>
      </c>
      <c r="L102" s="37"/>
      <c r="M102" s="37"/>
      <c r="N102" s="164"/>
      <c r="O102" s="164"/>
      <c r="P102" s="164"/>
      <c r="Q102" s="164"/>
      <c r="R102" s="164"/>
      <c r="S102" s="220"/>
      <c r="T102" s="220"/>
      <c r="U102" s="220"/>
      <c r="V102" s="220"/>
      <c r="W102" s="220"/>
      <c r="X102" s="220"/>
      <c r="Y102" s="164"/>
      <c r="Z102" s="324"/>
      <c r="AA102" s="235"/>
    </row>
    <row r="103" spans="1:27" ht="15.75" hidden="1" customHeight="1" x14ac:dyDescent="0.25">
      <c r="A103" s="7"/>
      <c r="B103" s="7" t="s">
        <v>11</v>
      </c>
      <c r="C103" s="7" t="s">
        <v>121</v>
      </c>
      <c r="D103" s="7"/>
      <c r="E103" s="175"/>
      <c r="F103" s="50"/>
      <c r="G103" s="198"/>
      <c r="H103" s="7"/>
      <c r="I103" s="37"/>
      <c r="J103" s="37"/>
      <c r="K103" s="37"/>
      <c r="L103" s="37">
        <v>20000</v>
      </c>
      <c r="M103" s="37"/>
      <c r="N103" s="164">
        <v>0</v>
      </c>
      <c r="O103" s="164">
        <v>0</v>
      </c>
      <c r="P103" s="164">
        <v>0</v>
      </c>
      <c r="Q103" s="164"/>
      <c r="R103" s="164"/>
      <c r="S103" s="220"/>
      <c r="T103" s="220"/>
      <c r="U103" s="220"/>
      <c r="V103" s="220"/>
      <c r="W103" s="220"/>
      <c r="X103" s="220"/>
      <c r="Y103" s="164"/>
      <c r="Z103" s="324"/>
      <c r="AA103" s="235"/>
    </row>
    <row r="104" spans="1:27" ht="15.75" hidden="1" customHeight="1" x14ac:dyDescent="0.25">
      <c r="A104" s="7"/>
      <c r="B104" s="7" t="s">
        <v>11</v>
      </c>
      <c r="C104" s="7" t="s">
        <v>119</v>
      </c>
      <c r="D104" s="7"/>
      <c r="E104" s="175"/>
      <c r="F104" s="50"/>
      <c r="G104" s="198"/>
      <c r="H104" s="7"/>
      <c r="I104" s="37"/>
      <c r="J104" s="37"/>
      <c r="K104" s="37"/>
      <c r="L104" s="37">
        <v>20000</v>
      </c>
      <c r="M104" s="37"/>
      <c r="N104" s="164">
        <v>0</v>
      </c>
      <c r="O104" s="164">
        <v>0</v>
      </c>
      <c r="P104" s="164">
        <v>0</v>
      </c>
      <c r="Q104" s="164"/>
      <c r="R104" s="164"/>
      <c r="S104" s="220"/>
      <c r="T104" s="220"/>
      <c r="U104" s="220"/>
      <c r="V104" s="220"/>
      <c r="W104" s="220"/>
      <c r="X104" s="220"/>
      <c r="Y104" s="164"/>
      <c r="Z104" s="324"/>
      <c r="AA104" s="235"/>
    </row>
    <row r="105" spans="1:27" ht="15.75" hidden="1" customHeight="1" x14ac:dyDescent="0.25">
      <c r="A105" s="7"/>
      <c r="B105" s="7" t="s">
        <v>11</v>
      </c>
      <c r="C105" s="7" t="s">
        <v>120</v>
      </c>
      <c r="D105" s="7"/>
      <c r="E105" s="175"/>
      <c r="F105" s="50"/>
      <c r="G105" s="198"/>
      <c r="H105" s="7"/>
      <c r="I105" s="37">
        <v>0</v>
      </c>
      <c r="J105" s="37"/>
      <c r="K105" s="37"/>
      <c r="L105" s="37">
        <v>10000</v>
      </c>
      <c r="M105" s="37"/>
      <c r="N105" s="164">
        <v>0</v>
      </c>
      <c r="O105" s="164">
        <v>0</v>
      </c>
      <c r="P105" s="164">
        <v>0</v>
      </c>
      <c r="Q105" s="164"/>
      <c r="R105" s="164"/>
      <c r="S105" s="220"/>
      <c r="T105" s="220"/>
      <c r="U105" s="220"/>
      <c r="V105" s="220"/>
      <c r="W105" s="220"/>
      <c r="X105" s="220"/>
      <c r="Y105" s="164"/>
      <c r="Z105" s="324"/>
      <c r="AA105" s="235"/>
    </row>
    <row r="106" spans="1:27" ht="15.75" hidden="1" customHeight="1" x14ac:dyDescent="0.25">
      <c r="A106" s="7"/>
      <c r="B106" s="7" t="s">
        <v>11</v>
      </c>
      <c r="C106" s="7" t="s">
        <v>122</v>
      </c>
      <c r="D106" s="7"/>
      <c r="E106" s="175"/>
      <c r="F106" s="50"/>
      <c r="G106" s="198"/>
      <c r="H106" s="7"/>
      <c r="I106" s="37"/>
      <c r="J106" s="37"/>
      <c r="K106" s="37"/>
      <c r="L106" s="37">
        <v>10000</v>
      </c>
      <c r="M106" s="37"/>
      <c r="N106" s="164">
        <v>0</v>
      </c>
      <c r="O106" s="164">
        <v>0</v>
      </c>
      <c r="P106" s="164">
        <v>0</v>
      </c>
      <c r="Q106" s="164"/>
      <c r="R106" s="164"/>
      <c r="S106" s="220"/>
      <c r="T106" s="220"/>
      <c r="U106" s="220"/>
      <c r="V106" s="220"/>
      <c r="W106" s="220"/>
      <c r="X106" s="220"/>
      <c r="Y106" s="164"/>
      <c r="Z106" s="324"/>
      <c r="AA106" s="235"/>
    </row>
    <row r="107" spans="1:27" x14ac:dyDescent="0.25">
      <c r="A107" s="7">
        <v>7</v>
      </c>
      <c r="B107" s="7" t="s">
        <v>5</v>
      </c>
      <c r="C107" s="7" t="s">
        <v>6</v>
      </c>
      <c r="D107" s="7"/>
      <c r="E107" s="175">
        <v>45000</v>
      </c>
      <c r="F107" s="50">
        <v>50000</v>
      </c>
      <c r="G107" s="50">
        <v>45000</v>
      </c>
      <c r="H107" s="7"/>
      <c r="I107" s="37">
        <v>45000</v>
      </c>
      <c r="J107" s="37">
        <v>20000</v>
      </c>
      <c r="K107" s="37">
        <v>20000</v>
      </c>
      <c r="L107" s="37">
        <v>0</v>
      </c>
      <c r="M107" s="37">
        <v>20000</v>
      </c>
      <c r="N107" s="164">
        <v>10000</v>
      </c>
      <c r="O107" s="164">
        <v>10000</v>
      </c>
      <c r="P107" s="164">
        <f>O107+N107</f>
        <v>20000</v>
      </c>
      <c r="Q107" s="164">
        <v>40000</v>
      </c>
      <c r="R107" s="164">
        <v>40000</v>
      </c>
      <c r="S107" s="220">
        <v>20000</v>
      </c>
      <c r="T107" s="220">
        <v>20000</v>
      </c>
      <c r="U107" s="220">
        <f>20000+20000</f>
        <v>40000</v>
      </c>
      <c r="V107" s="220"/>
      <c r="W107" s="220"/>
      <c r="X107" s="220"/>
      <c r="Y107" s="164"/>
      <c r="Z107" s="324"/>
      <c r="AA107" s="235"/>
    </row>
    <row r="108" spans="1:27" ht="31.5" hidden="1" customHeight="1" x14ac:dyDescent="0.25">
      <c r="A108" s="7"/>
      <c r="B108" s="54" t="s">
        <v>92</v>
      </c>
      <c r="C108" s="53" t="s">
        <v>93</v>
      </c>
      <c r="D108" s="7"/>
      <c r="E108" s="7"/>
      <c r="F108" s="7"/>
      <c r="G108" s="50">
        <v>14000</v>
      </c>
      <c r="H108" s="7"/>
      <c r="I108" s="37"/>
      <c r="J108" s="37"/>
      <c r="K108" s="37"/>
      <c r="L108" s="37"/>
      <c r="M108" s="37"/>
      <c r="N108" s="164"/>
      <c r="O108" s="164"/>
      <c r="P108" s="164"/>
      <c r="Q108" s="164"/>
      <c r="R108" s="164"/>
      <c r="S108" s="220"/>
      <c r="T108" s="220"/>
      <c r="U108" s="220"/>
      <c r="V108" s="220"/>
      <c r="W108" s="220"/>
      <c r="X108" s="220"/>
      <c r="Y108" s="164"/>
      <c r="Z108" s="324"/>
      <c r="AA108" s="235"/>
    </row>
    <row r="109" spans="1:27" ht="15.75" hidden="1" customHeight="1" x14ac:dyDescent="0.25">
      <c r="A109" s="7"/>
      <c r="B109" s="7" t="s">
        <v>47</v>
      </c>
      <c r="C109" s="7" t="s">
        <v>39</v>
      </c>
      <c r="D109" s="7"/>
      <c r="E109" s="175">
        <v>10000</v>
      </c>
      <c r="F109" s="50">
        <v>20000</v>
      </c>
      <c r="G109" s="50">
        <v>0</v>
      </c>
      <c r="H109" s="7"/>
      <c r="I109" s="37"/>
      <c r="J109" s="37"/>
      <c r="K109" s="37"/>
      <c r="L109" s="37"/>
      <c r="M109" s="37"/>
      <c r="N109" s="164"/>
      <c r="O109" s="164"/>
      <c r="P109" s="164"/>
      <c r="Q109" s="164"/>
      <c r="R109" s="164"/>
      <c r="S109" s="220"/>
      <c r="T109" s="220"/>
      <c r="U109" s="220"/>
      <c r="V109" s="220"/>
      <c r="W109" s="220"/>
      <c r="X109" s="220"/>
      <c r="Y109" s="164"/>
      <c r="Z109" s="324"/>
      <c r="AA109" s="235"/>
    </row>
    <row r="110" spans="1:27" ht="15.75" hidden="1" customHeight="1" x14ac:dyDescent="0.25">
      <c r="A110" s="7">
        <v>43</v>
      </c>
      <c r="B110" s="7" t="s">
        <v>11</v>
      </c>
      <c r="C110" s="7" t="s">
        <v>13</v>
      </c>
      <c r="D110" s="7"/>
      <c r="E110" s="175"/>
      <c r="F110" s="50"/>
      <c r="G110" s="50"/>
      <c r="H110" s="7"/>
      <c r="I110" s="37"/>
      <c r="J110" s="37" t="e">
        <f>#REF!+F114+F112+F111+F109+F107+F102+F96+F93+F91+#REF!+#REF!+F12+F11+F10+#REF!+F88+F19+F18+#REF!+F16+F14+F85+F84+F83+F82+F8+F81+F78+F76+F7+F75+F6+#REF!</f>
        <v>#REF!</v>
      </c>
      <c r="K110" s="37" t="e">
        <f>#REF!+G114+G112+G111+G109+G107+G102+G96+G93+G91+#REF!+#REF!+G12+G11+G10+#REF!+G88+G19+G18+#REF!+G16+G14+G85+G84+G83+G82+G8+G81+G78+G76+G7+G75+G6+#REF!</f>
        <v>#REF!</v>
      </c>
      <c r="L110" s="37"/>
      <c r="M110" s="37"/>
      <c r="N110" s="164"/>
      <c r="O110" s="164"/>
      <c r="P110" s="164"/>
      <c r="Q110" s="164"/>
      <c r="R110" s="164"/>
      <c r="S110" s="220"/>
      <c r="T110" s="220"/>
      <c r="U110" s="220"/>
      <c r="V110" s="220"/>
      <c r="W110" s="220"/>
      <c r="X110" s="220"/>
      <c r="Y110" s="164"/>
      <c r="Z110" s="324"/>
      <c r="AA110" s="235"/>
    </row>
    <row r="111" spans="1:27" ht="15.75" hidden="1" customHeight="1" x14ac:dyDescent="0.25">
      <c r="A111" s="7"/>
      <c r="B111" s="7" t="s">
        <v>28</v>
      </c>
      <c r="C111" s="7" t="s">
        <v>29</v>
      </c>
      <c r="D111" s="7"/>
      <c r="E111" s="175"/>
      <c r="F111" s="50">
        <v>5000</v>
      </c>
      <c r="G111" s="50">
        <v>3000</v>
      </c>
      <c r="H111" s="7"/>
      <c r="I111" s="37">
        <v>3000</v>
      </c>
      <c r="J111" s="37">
        <v>0</v>
      </c>
      <c r="K111" s="37">
        <v>0</v>
      </c>
      <c r="L111" s="37">
        <v>0</v>
      </c>
      <c r="M111" s="37"/>
      <c r="N111" s="164"/>
      <c r="O111" s="164"/>
      <c r="P111" s="164"/>
      <c r="Q111" s="164"/>
      <c r="R111" s="164"/>
      <c r="S111" s="220"/>
      <c r="T111" s="220"/>
      <c r="U111" s="220"/>
      <c r="V111" s="220"/>
      <c r="W111" s="220"/>
      <c r="X111" s="220"/>
      <c r="Y111" s="164"/>
      <c r="Z111" s="324"/>
      <c r="AA111" s="235"/>
    </row>
    <row r="112" spans="1:27" hidden="1" x14ac:dyDescent="0.25">
      <c r="A112" s="7">
        <v>13</v>
      </c>
      <c r="B112" s="7" t="s">
        <v>28</v>
      </c>
      <c r="C112" s="7" t="s">
        <v>31</v>
      </c>
      <c r="D112" s="7"/>
      <c r="E112" s="175">
        <v>5000</v>
      </c>
      <c r="F112" s="50">
        <v>6000</v>
      </c>
      <c r="G112" s="50">
        <v>5000</v>
      </c>
      <c r="H112" s="7"/>
      <c r="I112" s="37">
        <v>5000</v>
      </c>
      <c r="J112" s="37">
        <v>2000</v>
      </c>
      <c r="K112" s="37">
        <v>2000</v>
      </c>
      <c r="L112" s="37">
        <v>5000</v>
      </c>
      <c r="M112" s="37">
        <v>2000</v>
      </c>
      <c r="N112" s="164">
        <v>2500</v>
      </c>
      <c r="O112" s="164">
        <v>0</v>
      </c>
      <c r="P112" s="164">
        <f>O112+N112</f>
        <v>2500</v>
      </c>
      <c r="Q112" s="164"/>
      <c r="R112" s="164">
        <v>0</v>
      </c>
      <c r="S112" s="220"/>
      <c r="T112" s="220"/>
      <c r="U112" s="220"/>
      <c r="V112" s="220"/>
      <c r="W112" s="220"/>
      <c r="X112" s="220"/>
      <c r="Y112" s="164"/>
      <c r="Z112" s="324"/>
      <c r="AA112" s="235"/>
    </row>
    <row r="113" spans="1:31" x14ac:dyDescent="0.25">
      <c r="A113" s="7">
        <v>8</v>
      </c>
      <c r="B113" s="7" t="s">
        <v>32</v>
      </c>
      <c r="C113" s="7" t="s">
        <v>33</v>
      </c>
      <c r="D113" s="7"/>
      <c r="E113" s="175">
        <v>40000</v>
      </c>
      <c r="F113" s="50">
        <v>50000</v>
      </c>
      <c r="G113" s="50">
        <v>40000</v>
      </c>
      <c r="H113" s="7"/>
      <c r="I113" s="37">
        <v>40000</v>
      </c>
      <c r="J113" s="37">
        <v>20000</v>
      </c>
      <c r="K113" s="37">
        <v>20000</v>
      </c>
      <c r="L113" s="37">
        <v>40000</v>
      </c>
      <c r="M113" s="37">
        <v>20000</v>
      </c>
      <c r="N113" s="164">
        <v>10000</v>
      </c>
      <c r="O113" s="164">
        <v>27000</v>
      </c>
      <c r="P113" s="164">
        <f>O113+N113</f>
        <v>37000</v>
      </c>
      <c r="Q113" s="164">
        <v>40000</v>
      </c>
      <c r="R113" s="164">
        <v>40000</v>
      </c>
      <c r="S113" s="220">
        <v>20000</v>
      </c>
      <c r="T113" s="220">
        <v>20000</v>
      </c>
      <c r="U113" s="220">
        <f>20000+20000</f>
        <v>40000</v>
      </c>
      <c r="V113" s="220"/>
      <c r="W113" s="220"/>
      <c r="X113" s="220"/>
      <c r="Y113" s="164"/>
      <c r="Z113" s="324"/>
      <c r="AA113" s="235"/>
    </row>
    <row r="114" spans="1:31" x14ac:dyDescent="0.25">
      <c r="A114" s="7">
        <v>9</v>
      </c>
      <c r="B114" s="7" t="s">
        <v>28</v>
      </c>
      <c r="C114" s="7" t="s">
        <v>30</v>
      </c>
      <c r="D114" s="7"/>
      <c r="E114" s="175">
        <v>9500</v>
      </c>
      <c r="F114" s="50">
        <v>10000</v>
      </c>
      <c r="G114" s="50">
        <v>9500</v>
      </c>
      <c r="H114" s="7"/>
      <c r="I114" s="37">
        <v>9500</v>
      </c>
      <c r="J114" s="37">
        <v>3000</v>
      </c>
      <c r="K114" s="37">
        <v>3000</v>
      </c>
      <c r="L114" s="37">
        <v>5000</v>
      </c>
      <c r="M114" s="37">
        <v>5000</v>
      </c>
      <c r="N114" s="164">
        <v>0</v>
      </c>
      <c r="O114" s="164">
        <v>0</v>
      </c>
      <c r="P114" s="164">
        <v>0</v>
      </c>
      <c r="Q114" s="164">
        <v>3000</v>
      </c>
      <c r="R114" s="164">
        <v>6000</v>
      </c>
      <c r="S114" s="220">
        <v>1500</v>
      </c>
      <c r="T114" s="220">
        <v>1500</v>
      </c>
      <c r="U114" s="220">
        <v>3000</v>
      </c>
      <c r="V114" s="220"/>
      <c r="W114" s="220"/>
      <c r="X114" s="220"/>
      <c r="Y114" s="164"/>
      <c r="Z114" s="324"/>
      <c r="AA114" s="235"/>
    </row>
    <row r="115" spans="1:31" ht="15.75" hidden="1" customHeight="1" x14ac:dyDescent="0.25">
      <c r="A115" s="7"/>
      <c r="B115" s="51"/>
      <c r="C115" s="143"/>
      <c r="D115" s="7"/>
      <c r="E115" s="144">
        <f>SUM(E6:E114)</f>
        <v>1137000</v>
      </c>
      <c r="F115" s="144">
        <f>SUM(F6:F114)</f>
        <v>1268500</v>
      </c>
      <c r="G115" s="144">
        <f>SUM(G6:G114)</f>
        <v>1161500</v>
      </c>
      <c r="H115" s="7"/>
      <c r="I115" s="94">
        <f ca="1">SUM(I6:I119)</f>
        <v>2553000</v>
      </c>
      <c r="J115" s="37"/>
      <c r="K115" s="37"/>
      <c r="L115" s="37"/>
      <c r="M115" s="37"/>
      <c r="N115" s="164"/>
      <c r="O115" s="164"/>
      <c r="P115" s="164"/>
      <c r="Q115" s="164"/>
      <c r="R115" s="164"/>
      <c r="S115" s="220"/>
      <c r="T115" s="220"/>
      <c r="U115" s="220"/>
      <c r="V115" s="220"/>
      <c r="W115" s="220"/>
      <c r="X115" s="220"/>
      <c r="Y115" s="164"/>
      <c r="Z115" s="302"/>
      <c r="AA115" s="235"/>
    </row>
    <row r="116" spans="1:31" ht="15.75" hidden="1" customHeight="1" x14ac:dyDescent="0.25">
      <c r="A116" s="7">
        <v>14</v>
      </c>
      <c r="B116" s="51" t="s">
        <v>123</v>
      </c>
      <c r="C116" s="143" t="s">
        <v>170</v>
      </c>
      <c r="D116" s="7"/>
      <c r="E116" s="144"/>
      <c r="F116" s="144"/>
      <c r="G116" s="144"/>
      <c r="H116" s="7"/>
      <c r="I116" s="94"/>
      <c r="J116" s="37"/>
      <c r="K116" s="37"/>
      <c r="L116" s="37">
        <v>22000</v>
      </c>
      <c r="M116" s="37"/>
      <c r="N116" s="164"/>
      <c r="O116" s="164"/>
      <c r="P116" s="164"/>
      <c r="Q116" s="164"/>
      <c r="R116" s="164"/>
      <c r="S116" s="220"/>
      <c r="T116" s="220"/>
      <c r="U116" s="220"/>
      <c r="V116" s="220"/>
      <c r="W116" s="220"/>
      <c r="X116" s="220"/>
      <c r="Y116" s="164"/>
      <c r="Z116" s="302"/>
      <c r="AA116" s="235"/>
    </row>
    <row r="117" spans="1:31" x14ac:dyDescent="0.25">
      <c r="A117" s="7">
        <v>10</v>
      </c>
      <c r="B117" s="51" t="s">
        <v>169</v>
      </c>
      <c r="C117" s="143" t="s">
        <v>171</v>
      </c>
      <c r="D117" s="7"/>
      <c r="E117" s="144"/>
      <c r="F117" s="144"/>
      <c r="G117" s="144"/>
      <c r="H117" s="7"/>
      <c r="I117" s="94"/>
      <c r="J117" s="37"/>
      <c r="K117" s="37"/>
      <c r="L117" s="37"/>
      <c r="M117" s="37"/>
      <c r="N117" s="164"/>
      <c r="O117" s="164">
        <v>2500</v>
      </c>
      <c r="P117" s="164">
        <f>O117+N117</f>
        <v>2500</v>
      </c>
      <c r="Q117" s="164">
        <v>2000</v>
      </c>
      <c r="R117" s="164"/>
      <c r="S117" s="220">
        <v>0</v>
      </c>
      <c r="T117" s="220"/>
      <c r="U117" s="220"/>
      <c r="V117" s="220"/>
      <c r="W117" s="220"/>
      <c r="X117" s="220"/>
      <c r="Y117" s="164"/>
      <c r="Z117" s="302"/>
      <c r="AA117" s="235"/>
    </row>
    <row r="118" spans="1:31" x14ac:dyDescent="0.25">
      <c r="A118" s="69"/>
      <c r="B118" s="64"/>
      <c r="C118" s="172" t="s">
        <v>112</v>
      </c>
      <c r="D118" s="199"/>
      <c r="E118" s="156"/>
      <c r="F118" s="156"/>
      <c r="G118" s="156"/>
      <c r="H118" s="199"/>
      <c r="I118" s="156"/>
      <c r="J118" s="157">
        <f>J114+J112+J107+J93+J89+J88+J82+J81+J75</f>
        <v>197000</v>
      </c>
      <c r="K118" s="157">
        <f>K114+K112+K107+K93+K89+K88+K82+K81+K75</f>
        <v>197000</v>
      </c>
      <c r="L118" s="157">
        <f>L114+L112+L107+L93+L89+L88+L82+L81+L75+L103+L104+L105+L106</f>
        <v>570000</v>
      </c>
      <c r="M118" s="157">
        <f>M114+M112+M107+M93+M89+M88+M82+M81+M75</f>
        <v>204000</v>
      </c>
      <c r="N118" s="157">
        <f>N114+N112+N107+N93+N89+N88+N82+N81+N75+N113</f>
        <v>111000</v>
      </c>
      <c r="O118" s="157">
        <f>O114+O112+O107+O93+O89+O88+O82+O81+O75+O113+O117</f>
        <v>125500</v>
      </c>
      <c r="P118" s="157">
        <f>O118+N118</f>
        <v>236500</v>
      </c>
      <c r="Q118" s="157">
        <f>Q117+Q114+Q113+Q107+Q93+Q90+Q89+Q88+Q82+Q81+Q75+Q86+Q92</f>
        <v>311500.27</v>
      </c>
      <c r="R118" s="157">
        <f>R114+R112+R107+R93+R89+R88+R82+R81+R75+R90+R91+R92+R86+R87+R113</f>
        <v>696000</v>
      </c>
      <c r="S118" s="158">
        <f>S75+S82+S86+S88+S90+S92+S107+S113+S114</f>
        <v>154000</v>
      </c>
      <c r="T118" s="158">
        <f>T75+T82+T86+T88+T90+T92+T107+T113+T114</f>
        <v>154000</v>
      </c>
      <c r="U118" s="158">
        <f>U75+U82+U86+U88+U90+U92+U107+U113+U114</f>
        <v>308000</v>
      </c>
      <c r="V118" s="158"/>
      <c r="W118" s="158"/>
      <c r="X118" s="158"/>
      <c r="Y118" s="157"/>
      <c r="Z118" s="302"/>
      <c r="AA118" s="313"/>
    </row>
    <row r="119" spans="1:31" ht="23.25" customHeight="1" thickBot="1" x14ac:dyDescent="0.3">
      <c r="A119" s="72"/>
      <c r="B119" s="77"/>
      <c r="C119" s="200" t="s">
        <v>115</v>
      </c>
      <c r="D119" s="201"/>
      <c r="E119" s="202"/>
      <c r="F119" s="202"/>
      <c r="G119" s="202">
        <f>SUM(G6:G114)</f>
        <v>1161500</v>
      </c>
      <c r="H119" s="201"/>
      <c r="I119" s="202">
        <f>SUM(I6:I114)</f>
        <v>1497500</v>
      </c>
      <c r="J119" s="203">
        <f>J70+J118</f>
        <v>744000</v>
      </c>
      <c r="K119" s="203">
        <f>K70+K118</f>
        <v>744000</v>
      </c>
      <c r="L119" s="203">
        <f>L118+L70</f>
        <v>1546000</v>
      </c>
      <c r="M119" s="203">
        <f>M118+M70</f>
        <v>761000</v>
      </c>
      <c r="N119" s="204">
        <f>N118+N70</f>
        <v>505000</v>
      </c>
      <c r="O119" s="204">
        <f>O118+O70</f>
        <v>359899.98</v>
      </c>
      <c r="P119" s="204">
        <f>O119+N119</f>
        <v>864899.98</v>
      </c>
      <c r="Q119" s="204">
        <f>Q118+Q70</f>
        <v>2942707.73</v>
      </c>
      <c r="R119" s="203">
        <f>R118+R70</f>
        <v>941500</v>
      </c>
      <c r="S119" s="203">
        <f>S118+S70</f>
        <v>2346628.37</v>
      </c>
      <c r="T119" s="238">
        <f>T70+T118</f>
        <v>571579.09000000008</v>
      </c>
      <c r="U119" s="238">
        <f>U118+U70</f>
        <v>2569838.5799999996</v>
      </c>
      <c r="V119" s="238"/>
      <c r="W119" s="238"/>
      <c r="X119" s="238"/>
      <c r="Y119" s="203"/>
      <c r="Z119" s="314"/>
      <c r="AC119" s="28">
        <f>Z119-S119</f>
        <v>-2346628.37</v>
      </c>
      <c r="AD119" s="28"/>
      <c r="AE119" s="28"/>
    </row>
    <row r="120" spans="1:31" ht="16.5" thickBot="1" x14ac:dyDescent="0.3">
      <c r="B120" s="5"/>
      <c r="C120" s="5"/>
      <c r="E120" s="5"/>
      <c r="F120" s="52">
        <f>F115/E115</f>
        <v>1.1156552330694811</v>
      </c>
      <c r="G120" s="52">
        <f>G115/F115</f>
        <v>0.91564840362633027</v>
      </c>
      <c r="N120" s="630"/>
      <c r="O120" s="631"/>
      <c r="Q120" s="28">
        <f>Q121-Q119</f>
        <v>-1687907.73</v>
      </c>
    </row>
    <row r="121" spans="1:31" x14ac:dyDescent="0.25">
      <c r="B121" s="5"/>
      <c r="C121" s="5"/>
      <c r="E121" s="5"/>
      <c r="M121" s="28"/>
      <c r="Q121" s="2">
        <v>1254800</v>
      </c>
    </row>
    <row r="122" spans="1:31" x14ac:dyDescent="0.25">
      <c r="B122" s="612" t="s">
        <v>185</v>
      </c>
      <c r="C122" s="613"/>
    </row>
  </sheetData>
  <sortState ref="A4:K47">
    <sortCondition ref="C4:C47"/>
  </sortState>
  <mergeCells count="68">
    <mergeCell ref="V3:Y3"/>
    <mergeCell ref="Y14:Y17"/>
    <mergeCell ref="Y56:Y57"/>
    <mergeCell ref="Y73:Y74"/>
    <mergeCell ref="Y82:Y85"/>
    <mergeCell ref="Z14:Z17"/>
    <mergeCell ref="A69:B69"/>
    <mergeCell ref="B122:C122"/>
    <mergeCell ref="B14:B19"/>
    <mergeCell ref="L14:L17"/>
    <mergeCell ref="A38:C38"/>
    <mergeCell ref="A48:C48"/>
    <mergeCell ref="A28:C28"/>
    <mergeCell ref="A14:A19"/>
    <mergeCell ref="A43:C43"/>
    <mergeCell ref="A45:C45"/>
    <mergeCell ref="N120:O120"/>
    <mergeCell ref="A82:A85"/>
    <mergeCell ref="U82:U85"/>
    <mergeCell ref="S82:S85"/>
    <mergeCell ref="T82:T85"/>
    <mergeCell ref="J82:J85"/>
    <mergeCell ref="M82:M85"/>
    <mergeCell ref="L82:L85"/>
    <mergeCell ref="H82:H85"/>
    <mergeCell ref="K82:K85"/>
    <mergeCell ref="I82:I85"/>
    <mergeCell ref="E95:E96"/>
    <mergeCell ref="E93:E94"/>
    <mergeCell ref="G82:G85"/>
    <mergeCell ref="E82:E85"/>
    <mergeCell ref="Q14:Q17"/>
    <mergeCell ref="Q56:Q57"/>
    <mergeCell ref="Q82:Q85"/>
    <mergeCell ref="N82:N85"/>
    <mergeCell ref="O82:O85"/>
    <mergeCell ref="A73:U74"/>
    <mergeCell ref="U14:U17"/>
    <mergeCell ref="T14:T17"/>
    <mergeCell ref="S14:S17"/>
    <mergeCell ref="R14:R17"/>
    <mergeCell ref="R82:R85"/>
    <mergeCell ref="P82:P85"/>
    <mergeCell ref="S56:S57"/>
    <mergeCell ref="G14:G19"/>
    <mergeCell ref="M14:M18"/>
    <mergeCell ref="H14:H19"/>
    <mergeCell ref="A1:L1"/>
    <mergeCell ref="A5:C5"/>
    <mergeCell ref="A10:A13"/>
    <mergeCell ref="L10:L13"/>
    <mergeCell ref="K10:K13"/>
    <mergeCell ref="B10:B13"/>
    <mergeCell ref="C10:C13"/>
    <mergeCell ref="G10:G13"/>
    <mergeCell ref="I10:I13"/>
    <mergeCell ref="J10:J13"/>
    <mergeCell ref="B3:C3"/>
    <mergeCell ref="A3:A4"/>
    <mergeCell ref="M3:P3"/>
    <mergeCell ref="M10:M13"/>
    <mergeCell ref="R10:R13"/>
    <mergeCell ref="O10:O13"/>
    <mergeCell ref="P10:P13"/>
    <mergeCell ref="Q3:U3"/>
    <mergeCell ref="S10:S13"/>
    <mergeCell ref="N10:N13"/>
    <mergeCell ref="Q10:Q13"/>
  </mergeCells>
  <pageMargins left="0.19685039370078741" right="0.19685039370078741" top="0.19685039370078741" bottom="0.19685039370078741" header="0" footer="0"/>
  <pageSetup paperSize="9" scale="4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17"/>
  <sheetViews>
    <sheetView topLeftCell="A61" workbookViewId="0">
      <selection activeCell="V14" sqref="V14:V17"/>
    </sheetView>
  </sheetViews>
  <sheetFormatPr defaultRowHeight="15" x14ac:dyDescent="0.25"/>
  <cols>
    <col min="2" max="2" width="26" customWidth="1"/>
    <col min="3" max="3" width="38.7109375" customWidth="1"/>
    <col min="4" max="4" width="21.42578125" hidden="1" customWidth="1"/>
    <col min="5" max="5" width="16.28515625" hidden="1" customWidth="1"/>
    <col min="6" max="19" width="0" hidden="1" customWidth="1"/>
    <col min="20" max="20" width="0.28515625" customWidth="1"/>
    <col min="21" max="21" width="9.140625" hidden="1" customWidth="1"/>
    <col min="22" max="22" width="22.140625" customWidth="1"/>
    <col min="23" max="23" width="19.42578125" customWidth="1"/>
    <col min="24" max="24" width="14.140625" customWidth="1"/>
    <col min="25" max="25" width="17.7109375" customWidth="1"/>
  </cols>
  <sheetData>
    <row r="1" spans="1:26" ht="20.25" x14ac:dyDescent="0.3">
      <c r="A1" s="638" t="s">
        <v>281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x14ac:dyDescent="0.25">
      <c r="A2" s="440"/>
      <c r="B2" s="440"/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5.5" x14ac:dyDescent="0.35">
      <c r="A3" s="593"/>
      <c r="B3" s="592" t="s">
        <v>113</v>
      </c>
      <c r="C3" s="592"/>
      <c r="D3" s="7"/>
      <c r="E3" s="208">
        <v>2018</v>
      </c>
      <c r="F3" s="208">
        <v>2019</v>
      </c>
      <c r="G3" s="208">
        <v>2019</v>
      </c>
      <c r="H3" s="7"/>
      <c r="I3" s="444">
        <v>2019</v>
      </c>
      <c r="J3" s="444">
        <v>2020</v>
      </c>
      <c r="K3" s="210">
        <v>2020</v>
      </c>
      <c r="L3" s="7"/>
      <c r="M3" s="555">
        <v>2021</v>
      </c>
      <c r="N3" s="555"/>
      <c r="O3" s="555"/>
      <c r="P3" s="556"/>
      <c r="Q3" s="556">
        <v>2022</v>
      </c>
      <c r="R3" s="565"/>
      <c r="S3" s="565"/>
      <c r="T3" s="565"/>
      <c r="U3" s="566"/>
      <c r="V3" s="556">
        <v>2023</v>
      </c>
      <c r="W3" s="565"/>
      <c r="X3" s="565"/>
      <c r="Y3" s="566"/>
      <c r="Z3" s="5"/>
    </row>
    <row r="4" spans="1:26" ht="78" customHeight="1" x14ac:dyDescent="0.25">
      <c r="A4" s="593"/>
      <c r="B4" s="432" t="s">
        <v>0</v>
      </c>
      <c r="C4" s="211" t="s">
        <v>2</v>
      </c>
      <c r="D4" s="211"/>
      <c r="E4" s="212" t="s">
        <v>38</v>
      </c>
      <c r="F4" s="213" t="s">
        <v>87</v>
      </c>
      <c r="G4" s="213" t="s">
        <v>95</v>
      </c>
      <c r="H4" s="432"/>
      <c r="I4" s="214" t="s">
        <v>124</v>
      </c>
      <c r="J4" s="214" t="s">
        <v>124</v>
      </c>
      <c r="K4" s="422" t="s">
        <v>106</v>
      </c>
      <c r="L4" s="215" t="s">
        <v>125</v>
      </c>
      <c r="M4" s="215" t="s">
        <v>126</v>
      </c>
      <c r="N4" s="214" t="s">
        <v>159</v>
      </c>
      <c r="O4" s="214" t="s">
        <v>160</v>
      </c>
      <c r="P4" s="214" t="s">
        <v>124</v>
      </c>
      <c r="Q4" s="321" t="s">
        <v>174</v>
      </c>
      <c r="R4" s="321" t="s">
        <v>173</v>
      </c>
      <c r="S4" s="322" t="s">
        <v>194</v>
      </c>
      <c r="T4" s="322" t="s">
        <v>219</v>
      </c>
      <c r="U4" s="323" t="s">
        <v>232</v>
      </c>
      <c r="V4" s="321" t="s">
        <v>233</v>
      </c>
      <c r="W4" s="322" t="s">
        <v>234</v>
      </c>
      <c r="X4" s="322" t="s">
        <v>235</v>
      </c>
      <c r="Y4" s="323" t="s">
        <v>232</v>
      </c>
      <c r="Z4" s="49"/>
    </row>
    <row r="5" spans="1:26" ht="15.75" customHeight="1" x14ac:dyDescent="0.25">
      <c r="A5" s="578" t="s">
        <v>111</v>
      </c>
      <c r="B5" s="578"/>
      <c r="C5" s="578"/>
      <c r="D5" s="216"/>
      <c r="E5" s="217"/>
      <c r="F5" s="218"/>
      <c r="G5" s="218"/>
      <c r="H5" s="217"/>
      <c r="I5" s="219">
        <f>I6+I7+I8+I10+I14+I16+I17+I18</f>
        <v>754000</v>
      </c>
      <c r="J5" s="176">
        <f>J6+J7+J8+J10+J14+J16+J18+J19+J9+J17</f>
        <v>443000</v>
      </c>
      <c r="K5" s="176">
        <f>K6+K7+K8+K10+K14+K16+K18+K19+K9</f>
        <v>441000</v>
      </c>
      <c r="L5" s="176">
        <f>L6+L7+L8+L10+L14+L16+L18+L19+L9</f>
        <v>740000</v>
      </c>
      <c r="M5" s="176">
        <f>M6+M7+M8+M10+M14+M16+M18+M19+M9</f>
        <v>350000</v>
      </c>
      <c r="N5" s="171" t="e">
        <f>N8+N10+N14+N16+N17+N18+#REF!</f>
        <v>#REF!</v>
      </c>
      <c r="O5" s="171" t="e">
        <f>O8+O10+O14+O16+O17+O18+#REF!+#REF!</f>
        <v>#REF!</v>
      </c>
      <c r="P5" s="171" t="e">
        <f>SUM(N5:O5)</f>
        <v>#REF!</v>
      </c>
      <c r="Q5" s="176" t="e">
        <f>Q8+Q14+#REF!+#REF!+Q20+#REF!+#REF!</f>
        <v>#REF!</v>
      </c>
      <c r="R5" s="176">
        <f>R6+R7+R8+R10+R14+R16+R18+R19+R9</f>
        <v>0</v>
      </c>
      <c r="S5" s="315" t="e">
        <f>S8+S14+S20+#REF!</f>
        <v>#REF!</v>
      </c>
      <c r="T5" s="315" t="e">
        <f>T8+T14+T20+#REF!+#REF!+#REF!+#REF!</f>
        <v>#REF!</v>
      </c>
      <c r="U5" s="171" t="e">
        <f>U8+U14+U20+#REF!+#REF!+#REF!+#REF!</f>
        <v>#REF!</v>
      </c>
      <c r="V5" s="171">
        <f>V7+V8+V14+V20+V21</f>
        <v>567800</v>
      </c>
      <c r="W5" s="401">
        <f>W8+W14</f>
        <v>265000</v>
      </c>
      <c r="X5" s="401">
        <f>X7+X8+X14+X20+X21</f>
        <v>302800</v>
      </c>
      <c r="Y5" s="401">
        <f>Y7+Y8+Y14+Y20+Y21</f>
        <v>562800</v>
      </c>
      <c r="Z5" s="349"/>
    </row>
    <row r="6" spans="1:26" ht="15.75" x14ac:dyDescent="0.25">
      <c r="A6" s="442">
        <v>1</v>
      </c>
      <c r="B6" s="92" t="s">
        <v>47</v>
      </c>
      <c r="C6" s="57" t="s">
        <v>23</v>
      </c>
      <c r="D6" s="57"/>
      <c r="E6" s="58">
        <v>17000</v>
      </c>
      <c r="F6" s="58">
        <v>17000</v>
      </c>
      <c r="G6" s="58">
        <v>17000</v>
      </c>
      <c r="H6" s="5" t="s">
        <v>89</v>
      </c>
      <c r="I6" s="207">
        <v>17000</v>
      </c>
      <c r="J6" s="83">
        <v>2000</v>
      </c>
      <c r="K6" s="83">
        <v>0</v>
      </c>
      <c r="L6" s="88">
        <v>0</v>
      </c>
      <c r="M6" s="107">
        <v>0</v>
      </c>
      <c r="N6" s="168">
        <v>0</v>
      </c>
      <c r="O6" s="168">
        <v>0</v>
      </c>
      <c r="P6" s="170">
        <v>0</v>
      </c>
      <c r="Q6" s="76"/>
      <c r="R6" s="88">
        <v>0</v>
      </c>
      <c r="S6" s="88">
        <v>0</v>
      </c>
      <c r="T6" s="37">
        <v>0</v>
      </c>
      <c r="U6" s="92"/>
      <c r="V6" s="92"/>
      <c r="W6" s="92"/>
      <c r="X6" s="92"/>
      <c r="Y6" s="7"/>
      <c r="Z6" s="2"/>
    </row>
    <row r="7" spans="1:26" ht="15.75" x14ac:dyDescent="0.25">
      <c r="A7" s="451">
        <v>1</v>
      </c>
      <c r="B7" s="7" t="s">
        <v>47</v>
      </c>
      <c r="C7" s="7" t="s">
        <v>4</v>
      </c>
      <c r="D7" s="7"/>
      <c r="E7" s="433">
        <v>3000</v>
      </c>
      <c r="F7" s="50">
        <v>4000</v>
      </c>
      <c r="G7" s="50">
        <v>3000</v>
      </c>
      <c r="H7" s="5"/>
      <c r="I7" s="51">
        <v>3000</v>
      </c>
      <c r="J7" s="80">
        <v>1000</v>
      </c>
      <c r="K7" s="80">
        <v>1000</v>
      </c>
      <c r="L7" s="80">
        <v>0</v>
      </c>
      <c r="M7" s="96">
        <v>0</v>
      </c>
      <c r="N7" s="163">
        <v>0</v>
      </c>
      <c r="O7" s="163">
        <v>0</v>
      </c>
      <c r="P7" s="169">
        <v>0</v>
      </c>
      <c r="Q7" s="37"/>
      <c r="R7" s="80">
        <v>0</v>
      </c>
      <c r="S7" s="80">
        <v>0</v>
      </c>
      <c r="T7" s="37">
        <v>0</v>
      </c>
      <c r="U7" s="318"/>
      <c r="V7" s="76">
        <v>1000</v>
      </c>
      <c r="W7" s="76"/>
      <c r="X7" s="76">
        <v>1000</v>
      </c>
      <c r="Y7" s="37">
        <v>1000</v>
      </c>
      <c r="Z7" s="399" t="s">
        <v>276</v>
      </c>
    </row>
    <row r="8" spans="1:26" ht="90.75" customHeight="1" x14ac:dyDescent="0.25">
      <c r="A8" s="451">
        <v>2</v>
      </c>
      <c r="B8" s="105" t="s">
        <v>47</v>
      </c>
      <c r="C8" s="251" t="s">
        <v>200</v>
      </c>
      <c r="D8" s="56"/>
      <c r="E8" s="67">
        <v>540000</v>
      </c>
      <c r="F8" s="62">
        <v>650000</v>
      </c>
      <c r="G8" s="65">
        <v>560000</v>
      </c>
      <c r="H8" s="5" t="s">
        <v>91</v>
      </c>
      <c r="I8" s="61">
        <v>560000</v>
      </c>
      <c r="J8" s="81">
        <v>300000</v>
      </c>
      <c r="K8" s="81">
        <v>300000</v>
      </c>
      <c r="L8" s="88">
        <v>600000</v>
      </c>
      <c r="M8" s="107">
        <v>300000</v>
      </c>
      <c r="N8" s="141">
        <v>200000</v>
      </c>
      <c r="O8" s="141">
        <v>100000</v>
      </c>
      <c r="P8" s="164">
        <f>O8+N8</f>
        <v>300000</v>
      </c>
      <c r="Q8" s="334">
        <f>250000+250000</f>
        <v>500000</v>
      </c>
      <c r="R8" s="335">
        <v>0</v>
      </c>
      <c r="S8" s="336">
        <v>250000</v>
      </c>
      <c r="T8" s="336">
        <v>250000</v>
      </c>
      <c r="U8" s="193">
        <f>250000+250000</f>
        <v>500000</v>
      </c>
      <c r="V8" s="193">
        <v>500000</v>
      </c>
      <c r="W8" s="193">
        <v>250000</v>
      </c>
      <c r="X8" s="193">
        <v>250000</v>
      </c>
      <c r="Y8" s="193">
        <f>80000+45000+125000+50000+75000+125000</f>
        <v>500000</v>
      </c>
      <c r="Z8" s="394" t="s">
        <v>264</v>
      </c>
    </row>
    <row r="9" spans="1:26" ht="15.75" hidden="1" x14ac:dyDescent="0.25">
      <c r="A9" s="441">
        <v>4</v>
      </c>
      <c r="B9" s="423" t="s">
        <v>47</v>
      </c>
      <c r="C9" s="210" t="s">
        <v>201</v>
      </c>
      <c r="D9" s="56"/>
      <c r="E9" s="67"/>
      <c r="F9" s="62"/>
      <c r="G9" s="65"/>
      <c r="H9" s="5"/>
      <c r="I9" s="61"/>
      <c r="J9" s="82">
        <v>100000</v>
      </c>
      <c r="K9" s="82">
        <v>100000</v>
      </c>
      <c r="L9" s="82">
        <v>0</v>
      </c>
      <c r="M9" s="108">
        <v>0</v>
      </c>
      <c r="N9" s="163"/>
      <c r="O9" s="163"/>
      <c r="P9" s="169"/>
      <c r="Q9" s="193"/>
      <c r="R9" s="247">
        <v>0</v>
      </c>
      <c r="S9" s="247">
        <v>0</v>
      </c>
      <c r="T9" s="336"/>
      <c r="U9" s="337"/>
      <c r="V9" s="337"/>
      <c r="W9" s="337"/>
      <c r="X9" s="337"/>
      <c r="Y9" s="169"/>
      <c r="Z9" s="395"/>
    </row>
    <row r="10" spans="1:26" ht="15.75" hidden="1" customHeight="1" x14ac:dyDescent="0.25">
      <c r="A10" s="579">
        <v>5</v>
      </c>
      <c r="B10" s="584" t="s">
        <v>47</v>
      </c>
      <c r="C10" s="586" t="s">
        <v>97</v>
      </c>
      <c r="D10" s="7"/>
      <c r="E10" s="433">
        <v>20000</v>
      </c>
      <c r="F10" s="50">
        <v>30000</v>
      </c>
      <c r="G10" s="588">
        <v>64000</v>
      </c>
      <c r="H10" s="5"/>
      <c r="I10" s="590">
        <v>64000</v>
      </c>
      <c r="J10" s="582">
        <v>20000</v>
      </c>
      <c r="K10" s="582">
        <v>20000</v>
      </c>
      <c r="L10" s="582">
        <v>50000</v>
      </c>
      <c r="M10" s="557">
        <v>20000</v>
      </c>
      <c r="N10" s="561">
        <v>10000</v>
      </c>
      <c r="O10" s="561">
        <v>10000</v>
      </c>
      <c r="P10" s="564">
        <f>O10+N10</f>
        <v>20000</v>
      </c>
      <c r="Q10" s="569"/>
      <c r="R10" s="559">
        <v>0</v>
      </c>
      <c r="S10" s="567">
        <v>0</v>
      </c>
      <c r="T10" s="445"/>
      <c r="U10" s="337"/>
      <c r="V10" s="337"/>
      <c r="W10" s="337"/>
      <c r="X10" s="337"/>
      <c r="Y10" s="169"/>
      <c r="Z10" s="395"/>
    </row>
    <row r="11" spans="1:26" ht="15.75" hidden="1" x14ac:dyDescent="0.25">
      <c r="A11" s="580"/>
      <c r="B11" s="585"/>
      <c r="C11" s="587"/>
      <c r="D11" s="7"/>
      <c r="E11" s="433">
        <v>15000</v>
      </c>
      <c r="F11" s="50">
        <v>20000</v>
      </c>
      <c r="G11" s="589"/>
      <c r="H11" s="5"/>
      <c r="I11" s="591"/>
      <c r="J11" s="583"/>
      <c r="K11" s="583"/>
      <c r="L11" s="583"/>
      <c r="M11" s="558"/>
      <c r="N11" s="562"/>
      <c r="O11" s="562"/>
      <c r="P11" s="564"/>
      <c r="Q11" s="570"/>
      <c r="R11" s="560"/>
      <c r="S11" s="568"/>
      <c r="T11" s="445"/>
      <c r="U11" s="337"/>
      <c r="V11" s="337"/>
      <c r="W11" s="337"/>
      <c r="X11" s="337"/>
      <c r="Y11" s="169"/>
      <c r="Z11" s="395"/>
    </row>
    <row r="12" spans="1:26" ht="15.75" hidden="1" x14ac:dyDescent="0.25">
      <c r="A12" s="580"/>
      <c r="B12" s="585"/>
      <c r="C12" s="587"/>
      <c r="D12" s="7"/>
      <c r="E12" s="433"/>
      <c r="F12" s="50">
        <v>10000</v>
      </c>
      <c r="G12" s="589"/>
      <c r="H12" s="73" t="e">
        <f>#REF!+G10+G11+G12+#REF!+#REF!+G94+G91+G92</f>
        <v>#REF!</v>
      </c>
      <c r="I12" s="591"/>
      <c r="J12" s="583"/>
      <c r="K12" s="583"/>
      <c r="L12" s="583"/>
      <c r="M12" s="558"/>
      <c r="N12" s="562"/>
      <c r="O12" s="562"/>
      <c r="P12" s="564"/>
      <c r="Q12" s="570"/>
      <c r="R12" s="560"/>
      <c r="S12" s="568"/>
      <c r="T12" s="445"/>
      <c r="U12" s="337"/>
      <c r="V12" s="337"/>
      <c r="W12" s="337"/>
      <c r="X12" s="337"/>
      <c r="Y12" s="169"/>
      <c r="Z12" s="395"/>
    </row>
    <row r="13" spans="1:26" ht="15.75" hidden="1" x14ac:dyDescent="0.25">
      <c r="A13" s="581"/>
      <c r="B13" s="585"/>
      <c r="C13" s="587"/>
      <c r="D13" s="56"/>
      <c r="E13" s="67">
        <v>15000</v>
      </c>
      <c r="F13" s="62">
        <v>0</v>
      </c>
      <c r="G13" s="589"/>
      <c r="H13" s="5"/>
      <c r="I13" s="591"/>
      <c r="J13" s="583"/>
      <c r="K13" s="583"/>
      <c r="L13" s="583"/>
      <c r="M13" s="558"/>
      <c r="N13" s="563"/>
      <c r="O13" s="563"/>
      <c r="P13" s="564"/>
      <c r="Q13" s="570"/>
      <c r="R13" s="560"/>
      <c r="S13" s="568"/>
      <c r="T13" s="445"/>
      <c r="U13" s="337"/>
      <c r="V13" s="337"/>
      <c r="W13" s="337"/>
      <c r="X13" s="337"/>
      <c r="Y13" s="169"/>
      <c r="Z13" s="395"/>
    </row>
    <row r="14" spans="1:26" ht="15.75" x14ac:dyDescent="0.25">
      <c r="A14" s="624">
        <v>3</v>
      </c>
      <c r="B14" s="584" t="s">
        <v>47</v>
      </c>
      <c r="C14" s="7"/>
      <c r="D14" s="7"/>
      <c r="E14" s="433">
        <v>30000</v>
      </c>
      <c r="F14" s="55"/>
      <c r="G14" s="572">
        <f>52500+52500</f>
        <v>105000</v>
      </c>
      <c r="H14" s="575">
        <v>117500</v>
      </c>
      <c r="I14" s="63">
        <v>25000</v>
      </c>
      <c r="J14" s="80">
        <v>5000</v>
      </c>
      <c r="K14" s="80">
        <v>5000</v>
      </c>
      <c r="L14" s="582">
        <v>50000</v>
      </c>
      <c r="M14" s="557">
        <v>30000</v>
      </c>
      <c r="N14" s="141">
        <v>5000</v>
      </c>
      <c r="O14" s="141">
        <v>5000</v>
      </c>
      <c r="P14" s="164">
        <f>O14+N14</f>
        <v>10000</v>
      </c>
      <c r="Q14" s="596">
        <v>30000</v>
      </c>
      <c r="R14" s="559">
        <v>0</v>
      </c>
      <c r="S14" s="559">
        <v>15000</v>
      </c>
      <c r="T14" s="603">
        <v>15000</v>
      </c>
      <c r="U14" s="596">
        <f>15000+15000</f>
        <v>30000</v>
      </c>
      <c r="V14" s="596">
        <v>30000</v>
      </c>
      <c r="W14" s="596">
        <v>15000</v>
      </c>
      <c r="X14" s="596">
        <v>15000</v>
      </c>
      <c r="Y14" s="596">
        <f>10000+15000</f>
        <v>25000</v>
      </c>
      <c r="Z14" s="608" t="s">
        <v>241</v>
      </c>
    </row>
    <row r="15" spans="1:26" ht="15.75" x14ac:dyDescent="0.25">
      <c r="A15" s="625"/>
      <c r="B15" s="585"/>
      <c r="C15" s="7" t="s">
        <v>9</v>
      </c>
      <c r="D15" s="7"/>
      <c r="E15" s="433">
        <v>25000</v>
      </c>
      <c r="F15" s="55"/>
      <c r="G15" s="573"/>
      <c r="H15" s="576"/>
      <c r="I15" s="63"/>
      <c r="J15" s="80"/>
      <c r="K15" s="80"/>
      <c r="L15" s="583"/>
      <c r="M15" s="558"/>
      <c r="N15" s="141"/>
      <c r="O15" s="141"/>
      <c r="P15" s="164"/>
      <c r="Q15" s="597"/>
      <c r="R15" s="560"/>
      <c r="S15" s="560"/>
      <c r="T15" s="604"/>
      <c r="U15" s="597"/>
      <c r="V15" s="597"/>
      <c r="W15" s="597"/>
      <c r="X15" s="597"/>
      <c r="Y15" s="597"/>
      <c r="Z15" s="609"/>
    </row>
    <row r="16" spans="1:26" ht="15.75" x14ac:dyDescent="0.25">
      <c r="A16" s="625"/>
      <c r="B16" s="585"/>
      <c r="C16" s="7" t="s">
        <v>108</v>
      </c>
      <c r="D16" s="7"/>
      <c r="E16" s="433">
        <v>25000</v>
      </c>
      <c r="F16" s="55"/>
      <c r="G16" s="573"/>
      <c r="H16" s="576"/>
      <c r="I16" s="63">
        <v>25000</v>
      </c>
      <c r="J16" s="80">
        <v>5000</v>
      </c>
      <c r="K16" s="80">
        <v>5000</v>
      </c>
      <c r="L16" s="583"/>
      <c r="M16" s="558"/>
      <c r="N16" s="141">
        <v>5000</v>
      </c>
      <c r="O16" s="141">
        <v>5000</v>
      </c>
      <c r="P16" s="164">
        <f>O16+N16</f>
        <v>10000</v>
      </c>
      <c r="Q16" s="597"/>
      <c r="R16" s="560"/>
      <c r="S16" s="560"/>
      <c r="T16" s="604"/>
      <c r="U16" s="597"/>
      <c r="V16" s="597"/>
      <c r="W16" s="597"/>
      <c r="X16" s="597"/>
      <c r="Y16" s="597"/>
      <c r="Z16" s="609"/>
    </row>
    <row r="17" spans="1:26" ht="34.5" customHeight="1" x14ac:dyDescent="0.25">
      <c r="A17" s="625"/>
      <c r="B17" s="585"/>
      <c r="C17" s="53" t="s">
        <v>110</v>
      </c>
      <c r="D17" s="7"/>
      <c r="E17" s="433"/>
      <c r="F17" s="55"/>
      <c r="G17" s="573"/>
      <c r="H17" s="576"/>
      <c r="I17" s="63">
        <v>25000</v>
      </c>
      <c r="J17" s="80">
        <v>5000</v>
      </c>
      <c r="K17" s="80"/>
      <c r="L17" s="614"/>
      <c r="M17" s="558"/>
      <c r="N17" s="141">
        <v>5000</v>
      </c>
      <c r="O17" s="141">
        <v>5000</v>
      </c>
      <c r="P17" s="164">
        <f>O17+N17</f>
        <v>10000</v>
      </c>
      <c r="Q17" s="598"/>
      <c r="R17" s="571"/>
      <c r="S17" s="571"/>
      <c r="T17" s="605"/>
      <c r="U17" s="598"/>
      <c r="V17" s="598"/>
      <c r="W17" s="598"/>
      <c r="X17" s="598"/>
      <c r="Y17" s="598"/>
      <c r="Z17" s="609"/>
    </row>
    <row r="18" spans="1:26" ht="15.75" hidden="1" x14ac:dyDescent="0.25">
      <c r="A18" s="625"/>
      <c r="B18" s="585"/>
      <c r="C18" s="7" t="s">
        <v>109</v>
      </c>
      <c r="D18" s="7"/>
      <c r="E18" s="433"/>
      <c r="F18" s="55">
        <v>12500</v>
      </c>
      <c r="G18" s="573"/>
      <c r="H18" s="576"/>
      <c r="I18" s="63">
        <v>35000</v>
      </c>
      <c r="J18" s="80">
        <v>5000</v>
      </c>
      <c r="K18" s="80">
        <v>5000</v>
      </c>
      <c r="L18" s="424">
        <v>40000</v>
      </c>
      <c r="M18" s="574"/>
      <c r="N18" s="141">
        <v>5000</v>
      </c>
      <c r="O18" s="141">
        <v>5000</v>
      </c>
      <c r="P18" s="164">
        <f>O18+N18</f>
        <v>10000</v>
      </c>
      <c r="Q18" s="435">
        <v>0</v>
      </c>
      <c r="R18" s="428">
        <v>0</v>
      </c>
      <c r="S18" s="428">
        <v>0</v>
      </c>
      <c r="T18" s="428"/>
      <c r="U18" s="435"/>
      <c r="V18" s="435"/>
      <c r="W18" s="435"/>
      <c r="X18" s="435"/>
      <c r="Y18" s="436"/>
      <c r="Z18" s="2"/>
    </row>
    <row r="19" spans="1:26" ht="15.75" hidden="1" x14ac:dyDescent="0.25">
      <c r="A19" s="625"/>
      <c r="B19" s="585"/>
      <c r="C19" s="2"/>
      <c r="D19" s="56"/>
      <c r="E19" s="67">
        <v>40000</v>
      </c>
      <c r="F19" s="272"/>
      <c r="G19" s="573"/>
      <c r="H19" s="576"/>
      <c r="I19" s="273">
        <v>25000</v>
      </c>
      <c r="J19" s="111"/>
      <c r="K19" s="111">
        <v>5000</v>
      </c>
      <c r="L19" s="424"/>
      <c r="M19" s="439"/>
      <c r="N19" s="167"/>
      <c r="O19" s="167"/>
      <c r="P19" s="167"/>
      <c r="Q19" s="435"/>
      <c r="R19" s="428"/>
      <c r="S19" s="428"/>
      <c r="T19" s="428"/>
      <c r="U19" s="435"/>
      <c r="V19" s="435"/>
      <c r="W19" s="435"/>
      <c r="X19" s="435"/>
      <c r="Y19" s="436"/>
      <c r="Z19" s="2"/>
    </row>
    <row r="20" spans="1:26" ht="85.5" customHeight="1" x14ac:dyDescent="0.25">
      <c r="A20" s="274">
        <v>4</v>
      </c>
      <c r="B20" s="105" t="s">
        <v>47</v>
      </c>
      <c r="C20" s="280" t="s">
        <v>267</v>
      </c>
      <c r="D20" s="7"/>
      <c r="E20" s="433"/>
      <c r="F20" s="55"/>
      <c r="G20" s="276"/>
      <c r="H20" s="277"/>
      <c r="I20" s="63"/>
      <c r="J20" s="82"/>
      <c r="K20" s="82"/>
      <c r="L20" s="278"/>
      <c r="M20" s="279"/>
      <c r="N20" s="141"/>
      <c r="O20" s="141"/>
      <c r="P20" s="141"/>
      <c r="Q20" s="436">
        <v>2999.73</v>
      </c>
      <c r="R20" s="430"/>
      <c r="S20" s="430">
        <v>2999.73</v>
      </c>
      <c r="T20" s="430">
        <v>0</v>
      </c>
      <c r="U20" s="436">
        <v>2995.75</v>
      </c>
      <c r="V20" s="436">
        <v>3000</v>
      </c>
      <c r="W20" s="436"/>
      <c r="X20" s="436">
        <v>3000</v>
      </c>
      <c r="Y20" s="436">
        <v>3000</v>
      </c>
      <c r="Z20" s="399" t="s">
        <v>268</v>
      </c>
    </row>
    <row r="21" spans="1:26" ht="45" customHeight="1" x14ac:dyDescent="0.25">
      <c r="A21" s="142">
        <v>5</v>
      </c>
      <c r="B21" s="105" t="s">
        <v>167</v>
      </c>
      <c r="C21" s="137" t="s">
        <v>168</v>
      </c>
      <c r="D21" s="446"/>
      <c r="E21" s="87"/>
      <c r="F21" s="75"/>
      <c r="G21" s="75"/>
      <c r="H21" s="446"/>
      <c r="I21" s="75"/>
      <c r="J21" s="309"/>
      <c r="K21" s="309"/>
      <c r="L21" s="237"/>
      <c r="M21" s="447"/>
      <c r="N21" s="448"/>
      <c r="O21" s="448"/>
      <c r="P21" s="449"/>
      <c r="Q21" s="450"/>
      <c r="R21" s="237"/>
      <c r="S21" s="309"/>
      <c r="T21" s="309"/>
      <c r="U21" s="308"/>
      <c r="V21" s="308">
        <v>33800</v>
      </c>
      <c r="W21" s="308"/>
      <c r="X21" s="308">
        <v>33800</v>
      </c>
      <c r="Y21" s="177">
        <v>33800</v>
      </c>
      <c r="Z21" s="399" t="s">
        <v>242</v>
      </c>
    </row>
    <row r="22" spans="1:26" ht="15.75" customHeight="1" x14ac:dyDescent="0.25">
      <c r="A22" s="621" t="s">
        <v>101</v>
      </c>
      <c r="B22" s="622"/>
      <c r="C22" s="623"/>
      <c r="D22" s="147"/>
      <c r="E22" s="148"/>
      <c r="F22" s="148"/>
      <c r="G22" s="148"/>
      <c r="H22" s="147"/>
      <c r="I22" s="149">
        <f>I23+I24+I26</f>
        <v>96500</v>
      </c>
      <c r="J22" s="150">
        <f>J23+J24+J26</f>
        <v>87000</v>
      </c>
      <c r="K22" s="151">
        <f>K23+K24+K26</f>
        <v>87000</v>
      </c>
      <c r="L22" s="152">
        <f>L23+L26</f>
        <v>200000</v>
      </c>
      <c r="M22" s="153">
        <f>M23+M26+M24</f>
        <v>90000</v>
      </c>
      <c r="N22" s="145">
        <f>N23+N24+N26</f>
        <v>90000</v>
      </c>
      <c r="O22" s="145">
        <f>O23+O24+O26</f>
        <v>0</v>
      </c>
      <c r="P22" s="145">
        <f>O22+N22</f>
        <v>90000</v>
      </c>
      <c r="Q22" s="151">
        <f>Q23+Q26+Q24+Q28</f>
        <v>118000</v>
      </c>
      <c r="R22" s="151">
        <f>R23+R26</f>
        <v>200000</v>
      </c>
      <c r="S22" s="150">
        <f>S23+S24+S26+S28</f>
        <v>118000</v>
      </c>
      <c r="T22" s="150">
        <f>T23+T24+T25+T26+T28+T29</f>
        <v>7800</v>
      </c>
      <c r="U22" s="151">
        <f>U23+U24+U25+U28+U29</f>
        <v>125800</v>
      </c>
      <c r="V22" s="151">
        <f>V25+V27+V28+V29</f>
        <v>726595.05</v>
      </c>
      <c r="W22" s="151">
        <f>W25+W28+W29</f>
        <v>724595.05</v>
      </c>
      <c r="X22" s="151">
        <f>X27</f>
        <v>2000</v>
      </c>
      <c r="Y22" s="151">
        <f>Y23+Y27+Y24+Y25+Y26+Y28+Y29</f>
        <v>726595.04999999993</v>
      </c>
      <c r="Z22" s="2"/>
    </row>
    <row r="23" spans="1:26" ht="15.75" hidden="1" x14ac:dyDescent="0.25">
      <c r="A23" s="59">
        <v>1</v>
      </c>
      <c r="B23" s="7" t="s">
        <v>65</v>
      </c>
      <c r="C23" s="7" t="s">
        <v>70</v>
      </c>
      <c r="D23" s="78"/>
      <c r="E23" s="79"/>
      <c r="F23" s="79"/>
      <c r="G23" s="79"/>
      <c r="H23" s="78"/>
      <c r="I23" s="51">
        <v>72500</v>
      </c>
      <c r="J23" s="37">
        <v>80000</v>
      </c>
      <c r="K23" s="37">
        <v>80000</v>
      </c>
      <c r="L23" s="80">
        <v>170000</v>
      </c>
      <c r="M23" s="96">
        <v>80000</v>
      </c>
      <c r="N23" s="141">
        <v>80000</v>
      </c>
      <c r="O23" s="141">
        <v>0</v>
      </c>
      <c r="P23" s="141">
        <f>O23+N23</f>
        <v>80000</v>
      </c>
      <c r="Q23" s="164">
        <v>13000</v>
      </c>
      <c r="R23" s="220">
        <v>170000</v>
      </c>
      <c r="S23" s="220">
        <v>13000</v>
      </c>
      <c r="T23" s="220">
        <v>0</v>
      </c>
      <c r="U23" s="164">
        <v>13000</v>
      </c>
      <c r="V23" s="164"/>
      <c r="W23" s="164"/>
      <c r="X23" s="164"/>
      <c r="Y23" s="164"/>
      <c r="Z23" s="28"/>
    </row>
    <row r="24" spans="1:26" ht="15.75" hidden="1" x14ac:dyDescent="0.25">
      <c r="A24" s="59">
        <v>2</v>
      </c>
      <c r="B24" s="7" t="s">
        <v>78</v>
      </c>
      <c r="C24" s="7" t="s">
        <v>94</v>
      </c>
      <c r="D24" s="5"/>
      <c r="E24" s="75"/>
      <c r="F24" s="75"/>
      <c r="G24" s="75"/>
      <c r="H24" s="5"/>
      <c r="I24" s="51">
        <v>14000</v>
      </c>
      <c r="J24" s="37">
        <v>5000</v>
      </c>
      <c r="K24" s="37">
        <v>5000</v>
      </c>
      <c r="L24" s="80">
        <v>0</v>
      </c>
      <c r="M24" s="96">
        <v>5000</v>
      </c>
      <c r="N24" s="141">
        <v>5000</v>
      </c>
      <c r="O24" s="141">
        <v>0</v>
      </c>
      <c r="P24" s="141">
        <f t="shared" ref="P24:P26" si="0">O24+N24</f>
        <v>5000</v>
      </c>
      <c r="Q24" s="164">
        <v>5000</v>
      </c>
      <c r="R24" s="220">
        <v>0</v>
      </c>
      <c r="S24" s="220">
        <v>5000</v>
      </c>
      <c r="T24" s="164">
        <v>0</v>
      </c>
      <c r="U24" s="164">
        <v>5000</v>
      </c>
      <c r="V24" s="164"/>
      <c r="W24" s="164" t="s">
        <v>236</v>
      </c>
      <c r="X24" s="164"/>
      <c r="Y24" s="164"/>
      <c r="Z24" s="326"/>
    </row>
    <row r="25" spans="1:26" ht="42" customHeight="1" x14ac:dyDescent="0.25">
      <c r="A25" s="451">
        <v>1</v>
      </c>
      <c r="B25" s="54" t="s">
        <v>78</v>
      </c>
      <c r="C25" s="53" t="s">
        <v>227</v>
      </c>
      <c r="D25" s="5"/>
      <c r="E25" s="75"/>
      <c r="F25" s="75"/>
      <c r="G25" s="75"/>
      <c r="H25" s="5"/>
      <c r="I25" s="51"/>
      <c r="J25" s="37"/>
      <c r="K25" s="37"/>
      <c r="L25" s="80"/>
      <c r="M25" s="96"/>
      <c r="N25" s="141"/>
      <c r="O25" s="141"/>
      <c r="P25" s="141"/>
      <c r="Q25" s="164"/>
      <c r="R25" s="220"/>
      <c r="S25" s="220"/>
      <c r="T25" s="164">
        <v>2800</v>
      </c>
      <c r="U25" s="164">
        <v>2800</v>
      </c>
      <c r="V25" s="193">
        <v>5000</v>
      </c>
      <c r="W25" s="193">
        <v>5000</v>
      </c>
      <c r="X25" s="193"/>
      <c r="Y25" s="193">
        <v>5000</v>
      </c>
      <c r="Z25" s="396" t="s">
        <v>243</v>
      </c>
    </row>
    <row r="26" spans="1:26" ht="15.75" hidden="1" x14ac:dyDescent="0.25">
      <c r="A26" s="452">
        <v>4</v>
      </c>
      <c r="B26" s="7" t="s">
        <v>65</v>
      </c>
      <c r="C26" s="7" t="s">
        <v>66</v>
      </c>
      <c r="D26" s="5"/>
      <c r="E26" s="75"/>
      <c r="F26" s="75"/>
      <c r="G26" s="75"/>
      <c r="H26" s="5"/>
      <c r="I26" s="51">
        <v>10000</v>
      </c>
      <c r="J26" s="37">
        <v>2000</v>
      </c>
      <c r="K26" s="37">
        <v>2000</v>
      </c>
      <c r="L26" s="80">
        <v>30000</v>
      </c>
      <c r="M26" s="96">
        <v>5000</v>
      </c>
      <c r="N26" s="141">
        <v>5000</v>
      </c>
      <c r="O26" s="141">
        <v>0</v>
      </c>
      <c r="P26" s="141">
        <f t="shared" si="0"/>
        <v>5000</v>
      </c>
      <c r="Q26" s="164">
        <v>0</v>
      </c>
      <c r="R26" s="220">
        <v>30000</v>
      </c>
      <c r="S26" s="220">
        <v>0</v>
      </c>
      <c r="T26" s="164">
        <v>0</v>
      </c>
      <c r="U26" s="164">
        <v>0</v>
      </c>
      <c r="V26" s="164"/>
      <c r="W26" s="164"/>
      <c r="X26" s="164"/>
      <c r="Y26" s="164"/>
      <c r="Z26" s="28"/>
    </row>
    <row r="27" spans="1:26" ht="31.5" x14ac:dyDescent="0.25">
      <c r="A27" s="453">
        <v>2</v>
      </c>
      <c r="B27" s="54" t="s">
        <v>78</v>
      </c>
      <c r="C27" s="53" t="s">
        <v>227</v>
      </c>
      <c r="D27" s="5"/>
      <c r="E27" s="75"/>
      <c r="F27" s="75"/>
      <c r="G27" s="75"/>
      <c r="H27" s="5"/>
      <c r="I27" s="51"/>
      <c r="J27" s="37"/>
      <c r="K27" s="37"/>
      <c r="L27" s="80"/>
      <c r="M27" s="96"/>
      <c r="N27" s="141"/>
      <c r="O27" s="141"/>
      <c r="P27" s="141"/>
      <c r="Q27" s="220"/>
      <c r="R27" s="220"/>
      <c r="S27" s="220"/>
      <c r="T27" s="220"/>
      <c r="U27" s="164"/>
      <c r="V27" s="164">
        <v>2000</v>
      </c>
      <c r="W27" s="164">
        <v>0</v>
      </c>
      <c r="X27" s="164">
        <v>2000</v>
      </c>
      <c r="Y27" s="164">
        <v>2000</v>
      </c>
      <c r="Z27" s="28"/>
    </row>
    <row r="28" spans="1:26" ht="106.5" customHeight="1" x14ac:dyDescent="0.25">
      <c r="A28" s="142">
        <v>2</v>
      </c>
      <c r="B28" s="137" t="s">
        <v>209</v>
      </c>
      <c r="C28" s="91" t="s">
        <v>229</v>
      </c>
      <c r="D28" s="5"/>
      <c r="E28" s="75"/>
      <c r="F28" s="75"/>
      <c r="G28" s="75"/>
      <c r="H28" s="5"/>
      <c r="I28" s="51"/>
      <c r="J28" s="37"/>
      <c r="K28" s="37"/>
      <c r="L28" s="80"/>
      <c r="M28" s="96"/>
      <c r="N28" s="141"/>
      <c r="O28" s="141"/>
      <c r="P28" s="141"/>
      <c r="Q28" s="247">
        <v>100000</v>
      </c>
      <c r="R28" s="247"/>
      <c r="S28" s="247">
        <v>100000</v>
      </c>
      <c r="T28" s="247">
        <v>0</v>
      </c>
      <c r="U28" s="193">
        <f>70000+30000</f>
        <v>100000</v>
      </c>
      <c r="V28" s="193">
        <v>150000</v>
      </c>
      <c r="W28" s="193">
        <v>150000</v>
      </c>
      <c r="X28" s="193"/>
      <c r="Y28" s="193">
        <v>150000</v>
      </c>
      <c r="Z28" s="349" t="s">
        <v>246</v>
      </c>
    </row>
    <row r="29" spans="1:26" ht="96.75" customHeight="1" x14ac:dyDescent="0.25">
      <c r="A29" s="142">
        <v>3</v>
      </c>
      <c r="B29" s="137" t="s">
        <v>244</v>
      </c>
      <c r="C29" s="397" t="s">
        <v>282</v>
      </c>
      <c r="D29" s="5"/>
      <c r="E29" s="75"/>
      <c r="F29" s="75"/>
      <c r="G29" s="75"/>
      <c r="H29" s="5"/>
      <c r="I29" s="51"/>
      <c r="J29" s="37"/>
      <c r="K29" s="37"/>
      <c r="L29" s="80"/>
      <c r="M29" s="96"/>
      <c r="N29" s="141"/>
      <c r="O29" s="141"/>
      <c r="P29" s="141"/>
      <c r="Q29" s="248"/>
      <c r="R29" s="248"/>
      <c r="S29" s="248"/>
      <c r="T29" s="336">
        <v>5000</v>
      </c>
      <c r="U29" s="334">
        <v>5000</v>
      </c>
      <c r="V29" s="334">
        <v>569595.05000000005</v>
      </c>
      <c r="W29" s="334">
        <v>569595.05000000005</v>
      </c>
      <c r="X29" s="334"/>
      <c r="Y29" s="193">
        <f>12314.4+45299.22+48375.02+54760.39+80711.81+95339.78+99247.34+94678.7+38868.39</f>
        <v>569595.04999999993</v>
      </c>
      <c r="Z29" s="28"/>
    </row>
    <row r="30" spans="1:26" ht="15.75" customHeight="1" x14ac:dyDescent="0.25">
      <c r="A30" s="615" t="s">
        <v>103</v>
      </c>
      <c r="B30" s="616"/>
      <c r="C30" s="617"/>
      <c r="D30" s="154"/>
      <c r="E30" s="155"/>
      <c r="F30" s="155"/>
      <c r="G30" s="155"/>
      <c r="H30" s="154"/>
      <c r="I30" s="156">
        <f>I31</f>
        <v>3000</v>
      </c>
      <c r="J30" s="151">
        <f>J31</f>
        <v>2000</v>
      </c>
      <c r="K30" s="151">
        <f>K31</f>
        <v>2000</v>
      </c>
      <c r="L30" s="158">
        <f>L31</f>
        <v>4000</v>
      </c>
      <c r="M30" s="159">
        <f>M31+M32</f>
        <v>2000</v>
      </c>
      <c r="N30" s="146">
        <f>N31+N32+N33</f>
        <v>6000</v>
      </c>
      <c r="O30" s="146">
        <f>O31+O32+O34</f>
        <v>4000</v>
      </c>
      <c r="P30" s="146">
        <f t="shared" ref="P30:P42" si="1">O30+N30</f>
        <v>10000</v>
      </c>
      <c r="Q30" s="158">
        <f t="shared" ref="Q30:W30" si="2">Q31</f>
        <v>2000</v>
      </c>
      <c r="R30" s="158">
        <f t="shared" si="2"/>
        <v>4000</v>
      </c>
      <c r="S30" s="158">
        <f t="shared" si="2"/>
        <v>2000</v>
      </c>
      <c r="T30" s="158">
        <f t="shared" si="2"/>
        <v>0</v>
      </c>
      <c r="U30" s="157">
        <f t="shared" si="2"/>
        <v>2000</v>
      </c>
      <c r="V30" s="151">
        <f t="shared" si="2"/>
        <v>3000</v>
      </c>
      <c r="W30" s="151">
        <f t="shared" si="2"/>
        <v>3000</v>
      </c>
      <c r="X30" s="151">
        <f>X31</f>
        <v>0</v>
      </c>
      <c r="Y30" s="151">
        <f>Y31</f>
        <v>3000</v>
      </c>
      <c r="Z30" s="2"/>
    </row>
    <row r="31" spans="1:26" ht="73.5" customHeight="1" x14ac:dyDescent="0.25">
      <c r="A31" s="451">
        <v>1</v>
      </c>
      <c r="B31" s="54" t="s">
        <v>72</v>
      </c>
      <c r="C31" s="289" t="s">
        <v>279</v>
      </c>
      <c r="D31" s="5"/>
      <c r="E31" s="75"/>
      <c r="F31" s="75"/>
      <c r="G31" s="75"/>
      <c r="H31" s="5"/>
      <c r="I31" s="51">
        <v>3000</v>
      </c>
      <c r="J31" s="37">
        <v>2000</v>
      </c>
      <c r="K31" s="37">
        <v>2000</v>
      </c>
      <c r="L31" s="80">
        <v>4000</v>
      </c>
      <c r="M31" s="96">
        <v>1000</v>
      </c>
      <c r="N31" s="141">
        <v>1000</v>
      </c>
      <c r="O31" s="141">
        <v>0</v>
      </c>
      <c r="P31" s="141">
        <f t="shared" si="1"/>
        <v>1000</v>
      </c>
      <c r="Q31" s="164">
        <v>2000</v>
      </c>
      <c r="R31" s="220">
        <v>4000</v>
      </c>
      <c r="S31" s="220">
        <v>2000</v>
      </c>
      <c r="T31" s="220">
        <v>0</v>
      </c>
      <c r="U31" s="164">
        <v>2000</v>
      </c>
      <c r="V31" s="193">
        <v>3000</v>
      </c>
      <c r="W31" s="193">
        <v>3000</v>
      </c>
      <c r="X31" s="193"/>
      <c r="Y31" s="193">
        <v>3000</v>
      </c>
      <c r="Z31" s="419" t="s">
        <v>247</v>
      </c>
    </row>
    <row r="32" spans="1:26" ht="346.5" hidden="1" x14ac:dyDescent="0.25">
      <c r="A32" s="70">
        <v>2</v>
      </c>
      <c r="B32" s="105" t="s">
        <v>140</v>
      </c>
      <c r="C32" s="91" t="s">
        <v>116</v>
      </c>
      <c r="D32" s="5"/>
      <c r="E32" s="75"/>
      <c r="F32" s="75"/>
      <c r="G32" s="75"/>
      <c r="H32" s="5"/>
      <c r="I32" s="51"/>
      <c r="J32" s="37"/>
      <c r="K32" s="37"/>
      <c r="L32" s="82" t="s">
        <v>117</v>
      </c>
      <c r="M32" s="108">
        <v>1000</v>
      </c>
      <c r="N32" s="165">
        <v>1000</v>
      </c>
      <c r="O32" s="165">
        <v>0</v>
      </c>
      <c r="P32" s="165">
        <f t="shared" si="1"/>
        <v>1000</v>
      </c>
      <c r="Q32" s="177">
        <v>0</v>
      </c>
      <c r="R32" s="82">
        <v>0</v>
      </c>
      <c r="S32" s="82">
        <v>0</v>
      </c>
      <c r="T32" s="309"/>
      <c r="U32" s="308"/>
      <c r="V32" s="308"/>
      <c r="W32" s="308"/>
      <c r="X32" s="308"/>
      <c r="Y32" s="177"/>
      <c r="Z32" s="2"/>
    </row>
    <row r="33" spans="1:26" ht="126" hidden="1" customHeight="1" x14ac:dyDescent="0.25">
      <c r="A33" s="70">
        <v>3</v>
      </c>
      <c r="B33" s="53" t="s">
        <v>164</v>
      </c>
      <c r="C33" s="54" t="s">
        <v>195</v>
      </c>
      <c r="D33" s="5"/>
      <c r="E33" s="75"/>
      <c r="F33" s="75"/>
      <c r="G33" s="75"/>
      <c r="H33" s="5"/>
      <c r="I33" s="51"/>
      <c r="J33" s="37"/>
      <c r="K33" s="37"/>
      <c r="L33" s="82"/>
      <c r="M33" s="108"/>
      <c r="N33" s="165">
        <v>4000</v>
      </c>
      <c r="O33" s="165">
        <v>0</v>
      </c>
      <c r="P33" s="165">
        <f t="shared" si="1"/>
        <v>4000</v>
      </c>
      <c r="Q33" s="177">
        <v>0</v>
      </c>
      <c r="R33" s="82">
        <v>0</v>
      </c>
      <c r="S33" s="82">
        <v>0</v>
      </c>
      <c r="T33" s="309"/>
      <c r="U33" s="308"/>
      <c r="V33" s="308"/>
      <c r="W33" s="308"/>
      <c r="X33" s="308"/>
      <c r="Y33" s="177"/>
      <c r="Z33" s="2"/>
    </row>
    <row r="34" spans="1:26" ht="47.25" hidden="1" x14ac:dyDescent="0.25">
      <c r="A34" s="186">
        <v>4</v>
      </c>
      <c r="B34" s="89" t="s">
        <v>164</v>
      </c>
      <c r="C34" s="287" t="s">
        <v>165</v>
      </c>
      <c r="D34" s="5"/>
      <c r="E34" s="75"/>
      <c r="F34" s="75"/>
      <c r="G34" s="75"/>
      <c r="H34" s="5"/>
      <c r="I34" s="61"/>
      <c r="J34" s="95"/>
      <c r="K34" s="95"/>
      <c r="L34" s="111"/>
      <c r="M34" s="112"/>
      <c r="N34" s="166">
        <v>0</v>
      </c>
      <c r="O34" s="166">
        <v>4000</v>
      </c>
      <c r="P34" s="166">
        <f t="shared" si="1"/>
        <v>4000</v>
      </c>
      <c r="Q34" s="110">
        <v>0</v>
      </c>
      <c r="R34" s="111">
        <v>0</v>
      </c>
      <c r="S34" s="111">
        <v>0</v>
      </c>
      <c r="T34" s="309"/>
      <c r="U34" s="308"/>
      <c r="V34" s="308"/>
      <c r="W34" s="308"/>
      <c r="X34" s="308"/>
      <c r="Y34" s="177"/>
      <c r="Z34" s="2"/>
    </row>
    <row r="35" spans="1:26" ht="15.75" x14ac:dyDescent="0.25">
      <c r="A35" s="626" t="s">
        <v>211</v>
      </c>
      <c r="B35" s="627"/>
      <c r="C35" s="628"/>
      <c r="D35" s="147"/>
      <c r="E35" s="148"/>
      <c r="F35" s="148"/>
      <c r="G35" s="148"/>
      <c r="H35" s="147"/>
      <c r="I35" s="206"/>
      <c r="J35" s="268"/>
      <c r="K35" s="268"/>
      <c r="L35" s="269"/>
      <c r="M35" s="270"/>
      <c r="N35" s="271"/>
      <c r="O35" s="271"/>
      <c r="P35" s="271"/>
      <c r="Q35" s="150">
        <f>Q36</f>
        <v>1500</v>
      </c>
      <c r="R35" s="269"/>
      <c r="S35" s="150">
        <f>S36</f>
        <v>1500</v>
      </c>
      <c r="T35" s="150">
        <f>T36</f>
        <v>0</v>
      </c>
      <c r="U35" s="151">
        <f>U36</f>
        <v>1500</v>
      </c>
      <c r="V35" s="151">
        <f>V36</f>
        <v>3000</v>
      </c>
      <c r="W35" s="151"/>
      <c r="X35" s="151">
        <f>X36</f>
        <v>3000</v>
      </c>
      <c r="Y35" s="151">
        <f>Y36</f>
        <v>3000</v>
      </c>
      <c r="Z35" s="2"/>
    </row>
    <row r="36" spans="1:26" ht="40.5" customHeight="1" x14ac:dyDescent="0.25">
      <c r="A36" s="454">
        <v>1</v>
      </c>
      <c r="B36" s="289" t="s">
        <v>212</v>
      </c>
      <c r="C36" s="289" t="s">
        <v>240</v>
      </c>
      <c r="D36" s="446"/>
      <c r="E36" s="75"/>
      <c r="F36" s="75"/>
      <c r="G36" s="75"/>
      <c r="H36" s="446"/>
      <c r="I36" s="58"/>
      <c r="J36" s="402"/>
      <c r="K36" s="402"/>
      <c r="L36" s="285"/>
      <c r="M36" s="290"/>
      <c r="N36" s="291"/>
      <c r="O36" s="291"/>
      <c r="P36" s="291"/>
      <c r="Q36" s="285">
        <v>1500</v>
      </c>
      <c r="R36" s="285"/>
      <c r="S36" s="285">
        <v>1500</v>
      </c>
      <c r="T36" s="309">
        <v>0</v>
      </c>
      <c r="U36" s="308">
        <v>1500</v>
      </c>
      <c r="V36" s="308">
        <v>3000</v>
      </c>
      <c r="W36" s="308"/>
      <c r="X36" s="308">
        <v>3000</v>
      </c>
      <c r="Y36" s="177">
        <v>3000</v>
      </c>
      <c r="Z36" s="419" t="s">
        <v>265</v>
      </c>
    </row>
    <row r="37" spans="1:26" ht="15.75" x14ac:dyDescent="0.25">
      <c r="A37" s="629" t="s">
        <v>206</v>
      </c>
      <c r="B37" s="627"/>
      <c r="C37" s="628"/>
      <c r="D37" s="154"/>
      <c r="E37" s="155"/>
      <c r="F37" s="155"/>
      <c r="G37" s="155"/>
      <c r="H37" s="154"/>
      <c r="I37" s="206"/>
      <c r="J37" s="268"/>
      <c r="K37" s="268"/>
      <c r="L37" s="269"/>
      <c r="M37" s="270"/>
      <c r="N37" s="271"/>
      <c r="O37" s="271"/>
      <c r="P37" s="271"/>
      <c r="Q37" s="150">
        <f>Q38+Q39</f>
        <v>22500</v>
      </c>
      <c r="R37" s="269"/>
      <c r="S37" s="150">
        <f>S38</f>
        <v>2500</v>
      </c>
      <c r="T37" s="150">
        <f>T38+T39</f>
        <v>7000</v>
      </c>
      <c r="U37" s="151">
        <f>U38+U39</f>
        <v>9500</v>
      </c>
      <c r="V37" s="151">
        <f>V38</f>
        <v>10000</v>
      </c>
      <c r="W37" s="151">
        <f>W38</f>
        <v>10000</v>
      </c>
      <c r="X37" s="151"/>
      <c r="Y37" s="151">
        <f>Y38</f>
        <v>10000</v>
      </c>
      <c r="Z37" s="2"/>
    </row>
    <row r="38" spans="1:26" ht="45" customHeight="1" x14ac:dyDescent="0.25">
      <c r="A38" s="455">
        <v>1</v>
      </c>
      <c r="B38" s="137" t="s">
        <v>164</v>
      </c>
      <c r="C38" s="421" t="s">
        <v>283</v>
      </c>
      <c r="D38" s="446"/>
      <c r="E38" s="75"/>
      <c r="F38" s="75"/>
      <c r="G38" s="75"/>
      <c r="H38" s="446"/>
      <c r="I38" s="50"/>
      <c r="J38" s="177"/>
      <c r="K38" s="177"/>
      <c r="L38" s="82"/>
      <c r="M38" s="108"/>
      <c r="N38" s="165"/>
      <c r="O38" s="165"/>
      <c r="P38" s="165"/>
      <c r="Q38" s="247">
        <v>2500</v>
      </c>
      <c r="R38" s="247">
        <v>0</v>
      </c>
      <c r="S38" s="247">
        <v>2500</v>
      </c>
      <c r="T38" s="247">
        <v>0</v>
      </c>
      <c r="U38" s="193">
        <v>2500</v>
      </c>
      <c r="V38" s="193">
        <v>10000</v>
      </c>
      <c r="W38" s="193">
        <v>10000</v>
      </c>
      <c r="X38" s="193"/>
      <c r="Y38" s="193">
        <v>10000</v>
      </c>
      <c r="Z38" s="419" t="s">
        <v>266</v>
      </c>
    </row>
    <row r="39" spans="1:26" ht="47.25" hidden="1" x14ac:dyDescent="0.25">
      <c r="A39" s="70">
        <v>2</v>
      </c>
      <c r="B39" s="53" t="s">
        <v>164</v>
      </c>
      <c r="C39" s="91" t="s">
        <v>224</v>
      </c>
      <c r="D39" s="5"/>
      <c r="E39" s="75"/>
      <c r="F39" s="75"/>
      <c r="G39" s="75"/>
      <c r="H39" s="5"/>
      <c r="I39" s="51"/>
      <c r="J39" s="37"/>
      <c r="K39" s="37"/>
      <c r="L39" s="82"/>
      <c r="M39" s="108"/>
      <c r="N39" s="165"/>
      <c r="O39" s="165"/>
      <c r="P39" s="165"/>
      <c r="Q39" s="247">
        <v>20000</v>
      </c>
      <c r="R39" s="247"/>
      <c r="S39" s="247">
        <v>0</v>
      </c>
      <c r="T39" s="247">
        <v>7000</v>
      </c>
      <c r="U39" s="193">
        <v>7000</v>
      </c>
      <c r="V39" s="193"/>
      <c r="W39" s="193"/>
      <c r="X39" s="193"/>
      <c r="Y39" s="193"/>
      <c r="Z39" s="2"/>
    </row>
    <row r="40" spans="1:26" ht="15.75" x14ac:dyDescent="0.25">
      <c r="A40" s="618" t="s">
        <v>104</v>
      </c>
      <c r="B40" s="619"/>
      <c r="C40" s="620"/>
      <c r="D40" s="154"/>
      <c r="E40" s="155"/>
      <c r="F40" s="155"/>
      <c r="G40" s="155"/>
      <c r="H40" s="154"/>
      <c r="I40" s="156">
        <f>I41+I42+I46</f>
        <v>14000</v>
      </c>
      <c r="J40" s="157">
        <f>J41+J42+J46</f>
        <v>6000</v>
      </c>
      <c r="K40" s="157">
        <f>K41+K42+K46</f>
        <v>6000</v>
      </c>
      <c r="L40" s="158">
        <f>L42+L41+L46</f>
        <v>13000</v>
      </c>
      <c r="M40" s="159">
        <f>M42+M41+M46+M47</f>
        <v>104000</v>
      </c>
      <c r="N40" s="146">
        <f>N41+N42+N47+N48</f>
        <v>55000</v>
      </c>
      <c r="O40" s="146">
        <f>O41+O42+O47</f>
        <v>49999.98</v>
      </c>
      <c r="P40" s="146">
        <f t="shared" si="1"/>
        <v>104999.98000000001</v>
      </c>
      <c r="Q40" s="158">
        <f>Q42+Q41+Q46+Q43+Q48+Q49+Q47</f>
        <v>104000</v>
      </c>
      <c r="R40" s="158">
        <f>R42+R41+R46+R43+R48+R49</f>
        <v>24500</v>
      </c>
      <c r="S40" s="158">
        <f>S41+S42+S47</f>
        <v>52000</v>
      </c>
      <c r="T40" s="158">
        <f>T42+T46+T47+T48+T49</f>
        <v>50000</v>
      </c>
      <c r="U40" s="157">
        <f>U42+U47</f>
        <v>102000</v>
      </c>
      <c r="V40" s="157">
        <f>V42+V47</f>
        <v>122000</v>
      </c>
      <c r="W40" s="157">
        <f>W42+W46+W47</f>
        <v>62000</v>
      </c>
      <c r="X40" s="157">
        <f>X47</f>
        <v>60000</v>
      </c>
      <c r="Y40" s="157">
        <f>Y42+Y46+Y47</f>
        <v>122000</v>
      </c>
      <c r="Z40" s="2"/>
    </row>
    <row r="41" spans="1:26" ht="15.75" hidden="1" x14ac:dyDescent="0.25">
      <c r="A41" s="59">
        <v>1</v>
      </c>
      <c r="B41" s="7" t="s">
        <v>65</v>
      </c>
      <c r="C41" s="7" t="s">
        <v>197</v>
      </c>
      <c r="D41" s="5"/>
      <c r="E41" s="75"/>
      <c r="F41" s="75"/>
      <c r="G41" s="75"/>
      <c r="H41" s="5"/>
      <c r="I41" s="51">
        <v>5000</v>
      </c>
      <c r="J41" s="37">
        <v>2000</v>
      </c>
      <c r="K41" s="37">
        <v>2000</v>
      </c>
      <c r="L41" s="80">
        <v>8000</v>
      </c>
      <c r="M41" s="96">
        <v>2000</v>
      </c>
      <c r="N41" s="141">
        <v>2000</v>
      </c>
      <c r="O41" s="141">
        <v>0</v>
      </c>
      <c r="P41" s="141">
        <f t="shared" si="1"/>
        <v>2000</v>
      </c>
      <c r="Q41" s="37"/>
      <c r="R41" s="220">
        <v>8000</v>
      </c>
      <c r="S41" s="316"/>
      <c r="T41" s="316"/>
      <c r="U41" s="37">
        <v>0</v>
      </c>
      <c r="V41" s="37"/>
      <c r="W41" s="37"/>
      <c r="X41" s="37"/>
      <c r="Y41" s="37"/>
      <c r="Z41" s="2"/>
    </row>
    <row r="42" spans="1:26" ht="15.75" x14ac:dyDescent="0.25">
      <c r="A42" s="452">
        <v>1</v>
      </c>
      <c r="B42" s="7" t="s">
        <v>73</v>
      </c>
      <c r="C42" s="7" t="s">
        <v>75</v>
      </c>
      <c r="D42" s="5"/>
      <c r="E42" s="75"/>
      <c r="F42" s="75"/>
      <c r="G42" s="75"/>
      <c r="H42" s="5"/>
      <c r="I42" s="51">
        <v>4000</v>
      </c>
      <c r="J42" s="37">
        <v>2000</v>
      </c>
      <c r="K42" s="37">
        <v>2000</v>
      </c>
      <c r="L42" s="80">
        <v>5000</v>
      </c>
      <c r="M42" s="96">
        <v>2000</v>
      </c>
      <c r="N42" s="141">
        <v>2000</v>
      </c>
      <c r="O42" s="141">
        <v>0</v>
      </c>
      <c r="P42" s="141">
        <f t="shared" si="1"/>
        <v>2000</v>
      </c>
      <c r="Q42" s="164">
        <v>2000</v>
      </c>
      <c r="R42" s="220">
        <v>10000</v>
      </c>
      <c r="S42" s="220">
        <v>2000</v>
      </c>
      <c r="T42" s="220">
        <v>0</v>
      </c>
      <c r="U42" s="164">
        <v>2000</v>
      </c>
      <c r="V42" s="164">
        <v>2000</v>
      </c>
      <c r="W42" s="164">
        <v>2000</v>
      </c>
      <c r="X42" s="164"/>
      <c r="Y42" s="164">
        <v>2000</v>
      </c>
      <c r="Z42" s="114" t="s">
        <v>250</v>
      </c>
    </row>
    <row r="43" spans="1:26" ht="409.5" hidden="1" x14ac:dyDescent="0.25">
      <c r="A43" s="59">
        <v>3</v>
      </c>
      <c r="B43" s="54" t="s">
        <v>73</v>
      </c>
      <c r="C43" s="53" t="s">
        <v>180</v>
      </c>
      <c r="D43" s="5"/>
      <c r="E43" s="75"/>
      <c r="F43" s="75"/>
      <c r="G43" s="75"/>
      <c r="H43" s="5"/>
      <c r="I43" s="51"/>
      <c r="J43" s="37"/>
      <c r="K43" s="37"/>
      <c r="L43" s="80"/>
      <c r="M43" s="96"/>
      <c r="N43" s="141"/>
      <c r="O43" s="141"/>
      <c r="P43" s="165"/>
      <c r="Q43" s="193"/>
      <c r="R43" s="247">
        <v>5000</v>
      </c>
      <c r="S43" s="247">
        <v>0</v>
      </c>
      <c r="T43" s="336"/>
      <c r="U43" s="343"/>
      <c r="V43" s="343"/>
      <c r="W43" s="343"/>
      <c r="X43" s="343"/>
      <c r="Y43" s="164"/>
      <c r="Z43" s="2"/>
    </row>
    <row r="44" spans="1:26" ht="15.75" hidden="1" x14ac:dyDescent="0.25">
      <c r="A44" s="59">
        <v>9</v>
      </c>
      <c r="B44" s="7" t="s">
        <v>85</v>
      </c>
      <c r="C44" s="7" t="s">
        <v>77</v>
      </c>
      <c r="D44" s="5"/>
      <c r="E44" s="75"/>
      <c r="F44" s="75"/>
      <c r="G44" s="75"/>
      <c r="H44" s="5"/>
      <c r="I44" s="51"/>
      <c r="J44" s="37"/>
      <c r="K44" s="37"/>
      <c r="L44" s="80"/>
      <c r="M44" s="96"/>
      <c r="N44" s="141"/>
      <c r="O44" s="141"/>
      <c r="P44" s="141"/>
      <c r="Q44" s="164"/>
      <c r="R44" s="220"/>
      <c r="S44" s="220"/>
      <c r="T44" s="335"/>
      <c r="U44" s="343"/>
      <c r="V44" s="343"/>
      <c r="W44" s="343"/>
      <c r="X44" s="343"/>
      <c r="Y44" s="164"/>
      <c r="Z44" s="2"/>
    </row>
    <row r="45" spans="1:26" ht="15.75" hidden="1" x14ac:dyDescent="0.25">
      <c r="A45" s="59">
        <v>10</v>
      </c>
      <c r="B45" s="7" t="s">
        <v>78</v>
      </c>
      <c r="C45" s="7" t="s">
        <v>74</v>
      </c>
      <c r="D45" s="5"/>
      <c r="E45" s="75"/>
      <c r="F45" s="75"/>
      <c r="G45" s="75"/>
      <c r="H45" s="5"/>
      <c r="I45" s="51"/>
      <c r="J45" s="37"/>
      <c r="K45" s="37"/>
      <c r="L45" s="80"/>
      <c r="M45" s="96"/>
      <c r="N45" s="141"/>
      <c r="O45" s="141"/>
      <c r="P45" s="141"/>
      <c r="Q45" s="164"/>
      <c r="R45" s="220"/>
      <c r="S45" s="220"/>
      <c r="T45" s="335"/>
      <c r="U45" s="343"/>
      <c r="V45" s="343"/>
      <c r="W45" s="343"/>
      <c r="X45" s="343"/>
      <c r="Y45" s="164"/>
      <c r="Z45" s="2"/>
    </row>
    <row r="46" spans="1:26" ht="15.75" hidden="1" x14ac:dyDescent="0.25">
      <c r="A46" s="59">
        <v>4</v>
      </c>
      <c r="B46" s="7" t="s">
        <v>63</v>
      </c>
      <c r="C46" s="7" t="s">
        <v>64</v>
      </c>
      <c r="D46" s="5"/>
      <c r="E46" s="75"/>
      <c r="F46" s="75"/>
      <c r="G46" s="75"/>
      <c r="H46" s="5"/>
      <c r="I46" s="51">
        <v>5000</v>
      </c>
      <c r="J46" s="37">
        <v>2000</v>
      </c>
      <c r="K46" s="37">
        <v>2000</v>
      </c>
      <c r="L46" s="80">
        <v>0</v>
      </c>
      <c r="M46" s="96">
        <v>0</v>
      </c>
      <c r="N46" s="141">
        <v>0</v>
      </c>
      <c r="O46" s="141">
        <v>0</v>
      </c>
      <c r="P46" s="141">
        <f t="shared" ref="P46:P68" si="3">O46+N46</f>
        <v>0</v>
      </c>
      <c r="Q46" s="164">
        <v>2000</v>
      </c>
      <c r="R46" s="220">
        <v>0</v>
      </c>
      <c r="S46" s="220">
        <v>0</v>
      </c>
      <c r="T46" s="335"/>
      <c r="U46" s="343"/>
      <c r="V46" s="343"/>
      <c r="W46" s="343"/>
      <c r="X46" s="343"/>
      <c r="Y46" s="164"/>
      <c r="Z46" s="2"/>
    </row>
    <row r="47" spans="1:26" ht="93" customHeight="1" x14ac:dyDescent="0.25">
      <c r="A47" s="142">
        <v>2</v>
      </c>
      <c r="B47" s="104" t="s">
        <v>127</v>
      </c>
      <c r="C47" s="103" t="s">
        <v>128</v>
      </c>
      <c r="D47" s="97"/>
      <c r="E47" s="98"/>
      <c r="F47" s="98"/>
      <c r="G47" s="98"/>
      <c r="H47" s="97"/>
      <c r="I47" s="99"/>
      <c r="J47" s="102"/>
      <c r="K47" s="100"/>
      <c r="L47" s="101"/>
      <c r="M47" s="108">
        <v>100000</v>
      </c>
      <c r="N47" s="165">
        <v>50000</v>
      </c>
      <c r="O47" s="165">
        <v>49999.98</v>
      </c>
      <c r="P47" s="165">
        <f t="shared" si="3"/>
        <v>99999.98000000001</v>
      </c>
      <c r="Q47" s="193">
        <v>100000</v>
      </c>
      <c r="R47" s="224">
        <v>0</v>
      </c>
      <c r="S47" s="247">
        <v>50000</v>
      </c>
      <c r="T47" s="247">
        <v>50000</v>
      </c>
      <c r="U47" s="193">
        <f>50000+50000</f>
        <v>100000</v>
      </c>
      <c r="V47" s="193">
        <v>120000</v>
      </c>
      <c r="W47" s="193">
        <v>60000</v>
      </c>
      <c r="X47" s="193">
        <v>60000</v>
      </c>
      <c r="Y47" s="193">
        <f>30000+30000+30000+30000</f>
        <v>120000</v>
      </c>
      <c r="Z47" s="398" t="s">
        <v>249</v>
      </c>
    </row>
    <row r="48" spans="1:26" ht="15.75" hidden="1" x14ac:dyDescent="0.25">
      <c r="A48" s="186">
        <v>6</v>
      </c>
      <c r="B48" s="187" t="s">
        <v>163</v>
      </c>
      <c r="C48" s="56" t="s">
        <v>177</v>
      </c>
      <c r="D48" s="97"/>
      <c r="E48" s="98"/>
      <c r="F48" s="98"/>
      <c r="G48" s="98"/>
      <c r="H48" s="97"/>
      <c r="I48" s="188"/>
      <c r="J48" s="100"/>
      <c r="K48" s="102"/>
      <c r="L48" s="189"/>
      <c r="M48" s="112"/>
      <c r="N48" s="166">
        <v>1000</v>
      </c>
      <c r="O48" s="139">
        <v>0</v>
      </c>
      <c r="P48" s="166">
        <f t="shared" si="3"/>
        <v>1000</v>
      </c>
      <c r="Q48" s="596">
        <v>0</v>
      </c>
      <c r="R48" s="221">
        <v>700</v>
      </c>
      <c r="S48" s="559">
        <v>0</v>
      </c>
      <c r="T48" s="428"/>
      <c r="U48" s="435"/>
      <c r="V48" s="435"/>
      <c r="W48" s="435"/>
      <c r="X48" s="435"/>
      <c r="Y48" s="603"/>
      <c r="Z48" s="2"/>
    </row>
    <row r="49" spans="1:26" ht="31.5" hidden="1" x14ac:dyDescent="0.25">
      <c r="A49" s="54">
        <v>7</v>
      </c>
      <c r="B49" s="54" t="s">
        <v>163</v>
      </c>
      <c r="C49" s="53" t="s">
        <v>178</v>
      </c>
      <c r="D49" s="192"/>
      <c r="E49" s="99"/>
      <c r="F49" s="99"/>
      <c r="G49" s="99"/>
      <c r="H49" s="192"/>
      <c r="I49" s="99"/>
      <c r="J49" s="102"/>
      <c r="K49" s="102"/>
      <c r="L49" s="102"/>
      <c r="M49" s="177"/>
      <c r="N49" s="193"/>
      <c r="O49" s="177"/>
      <c r="P49" s="193"/>
      <c r="Q49" s="598"/>
      <c r="R49" s="222">
        <v>800</v>
      </c>
      <c r="S49" s="571"/>
      <c r="T49" s="428"/>
      <c r="U49" s="435"/>
      <c r="V49" s="435"/>
      <c r="W49" s="435"/>
      <c r="X49" s="435"/>
      <c r="Y49" s="605"/>
      <c r="Z49" s="2"/>
    </row>
    <row r="50" spans="1:26" ht="15.75" x14ac:dyDescent="0.25">
      <c r="A50" s="190" t="s">
        <v>105</v>
      </c>
      <c r="B50" s="191"/>
      <c r="C50" s="154"/>
      <c r="D50" s="154"/>
      <c r="E50" s="155"/>
      <c r="F50" s="155"/>
      <c r="G50" s="155"/>
      <c r="H50" s="154"/>
      <c r="I50" s="179">
        <f t="shared" ref="I50:M50" si="4">I51</f>
        <v>15000</v>
      </c>
      <c r="J50" s="180">
        <f t="shared" si="4"/>
        <v>7000</v>
      </c>
      <c r="K50" s="160">
        <f t="shared" si="4"/>
        <v>7000</v>
      </c>
      <c r="L50" s="181">
        <f t="shared" si="4"/>
        <v>15000</v>
      </c>
      <c r="M50" s="182">
        <f t="shared" si="4"/>
        <v>7000</v>
      </c>
      <c r="N50" s="183">
        <f>N51</f>
        <v>7000</v>
      </c>
      <c r="O50" s="183">
        <f>O51+O52</f>
        <v>32000</v>
      </c>
      <c r="P50" s="183">
        <f t="shared" si="3"/>
        <v>39000</v>
      </c>
      <c r="Q50" s="231">
        <f>Q51+Q52+Q53+Q55</f>
        <v>51000</v>
      </c>
      <c r="R50" s="181">
        <f>R51+R53</f>
        <v>17000</v>
      </c>
      <c r="S50" s="158">
        <f>S51+S53+S52+S55</f>
        <v>7000</v>
      </c>
      <c r="T50" s="158">
        <f>T51+T52+T53+T54+T55</f>
        <v>38000</v>
      </c>
      <c r="U50" s="157">
        <f>U51+U52+U54</f>
        <v>45000</v>
      </c>
      <c r="V50" s="157">
        <f>V51+V56+V57+V58</f>
        <v>48000</v>
      </c>
      <c r="W50" s="157">
        <f>W51+W56</f>
        <v>7000</v>
      </c>
      <c r="X50" s="157">
        <f>X51+X56+X57+X58</f>
        <v>41000</v>
      </c>
      <c r="Y50" s="157">
        <f>Y51+Y56+Y57+Y58</f>
        <v>48000</v>
      </c>
      <c r="Z50" s="2"/>
    </row>
    <row r="51" spans="1:26" ht="15.75" x14ac:dyDescent="0.25">
      <c r="A51" s="451">
        <v>1</v>
      </c>
      <c r="B51" s="7" t="s">
        <v>68</v>
      </c>
      <c r="C51" s="7" t="s">
        <v>67</v>
      </c>
      <c r="D51" s="5"/>
      <c r="E51" s="75"/>
      <c r="F51" s="75"/>
      <c r="G51" s="75"/>
      <c r="H51" s="5"/>
      <c r="I51" s="51">
        <v>15000</v>
      </c>
      <c r="J51" s="37">
        <v>7000</v>
      </c>
      <c r="K51" s="37">
        <v>7000</v>
      </c>
      <c r="L51" s="80">
        <v>15000</v>
      </c>
      <c r="M51" s="96">
        <v>7000</v>
      </c>
      <c r="N51" s="141">
        <v>7000</v>
      </c>
      <c r="O51" s="141">
        <v>0</v>
      </c>
      <c r="P51" s="141">
        <f t="shared" si="3"/>
        <v>7000</v>
      </c>
      <c r="Q51" s="164">
        <v>7000</v>
      </c>
      <c r="R51" s="220">
        <v>10000</v>
      </c>
      <c r="S51" s="220">
        <v>7000</v>
      </c>
      <c r="T51" s="220">
        <v>0</v>
      </c>
      <c r="U51" s="164">
        <v>7000</v>
      </c>
      <c r="V51" s="164">
        <v>7000</v>
      </c>
      <c r="W51" s="164">
        <v>7000</v>
      </c>
      <c r="X51" s="164"/>
      <c r="Y51" s="164">
        <v>7000</v>
      </c>
      <c r="Z51" s="114" t="s">
        <v>248</v>
      </c>
    </row>
    <row r="52" spans="1:26" ht="31.5" hidden="1" x14ac:dyDescent="0.25">
      <c r="A52" s="425">
        <v>2</v>
      </c>
      <c r="B52" s="89" t="s">
        <v>47</v>
      </c>
      <c r="C52" s="140" t="s">
        <v>172</v>
      </c>
      <c r="D52" s="5"/>
      <c r="E52" s="75"/>
      <c r="F52" s="75"/>
      <c r="G52" s="75"/>
      <c r="H52" s="5"/>
      <c r="I52" s="61"/>
      <c r="J52" s="76"/>
      <c r="K52" s="76"/>
      <c r="L52" s="81"/>
      <c r="M52" s="106"/>
      <c r="N52" s="167">
        <v>0</v>
      </c>
      <c r="O52" s="167">
        <v>32000</v>
      </c>
      <c r="P52" s="167">
        <f t="shared" si="3"/>
        <v>32000</v>
      </c>
      <c r="Q52" s="345">
        <v>32000</v>
      </c>
      <c r="R52" s="223">
        <v>0</v>
      </c>
      <c r="S52" s="223">
        <v>0</v>
      </c>
      <c r="T52" s="164">
        <v>32000</v>
      </c>
      <c r="U52" s="164">
        <v>32000</v>
      </c>
      <c r="V52" s="164"/>
      <c r="W52" s="164"/>
      <c r="X52" s="164"/>
      <c r="Y52" s="164"/>
      <c r="Z52" s="114"/>
    </row>
    <row r="53" spans="1:26" ht="31.5" hidden="1" x14ac:dyDescent="0.25">
      <c r="A53" s="142">
        <v>3</v>
      </c>
      <c r="B53" s="53" t="s">
        <v>175</v>
      </c>
      <c r="C53" s="53" t="s">
        <v>176</v>
      </c>
      <c r="D53" s="184"/>
      <c r="E53" s="185"/>
      <c r="F53" s="185"/>
      <c r="G53" s="185"/>
      <c r="H53" s="184"/>
      <c r="I53" s="51"/>
      <c r="J53" s="37"/>
      <c r="K53" s="37"/>
      <c r="L53" s="80"/>
      <c r="M53" s="96"/>
      <c r="N53" s="141"/>
      <c r="O53" s="141"/>
      <c r="P53" s="141"/>
      <c r="Q53" s="164">
        <v>7000</v>
      </c>
      <c r="R53" s="220">
        <v>7000</v>
      </c>
      <c r="S53" s="220">
        <v>0</v>
      </c>
      <c r="T53" s="164"/>
      <c r="U53" s="164"/>
      <c r="V53" s="164"/>
      <c r="W53" s="164"/>
      <c r="X53" s="164"/>
      <c r="Y53" s="164"/>
      <c r="Z53" s="114"/>
    </row>
    <row r="54" spans="1:26" ht="31.5" hidden="1" x14ac:dyDescent="0.25">
      <c r="A54" s="142">
        <v>4</v>
      </c>
      <c r="B54" s="53" t="s">
        <v>230</v>
      </c>
      <c r="C54" s="53" t="s">
        <v>176</v>
      </c>
      <c r="D54" s="5"/>
      <c r="E54" s="75"/>
      <c r="F54" s="75"/>
      <c r="G54" s="75"/>
      <c r="H54" s="5"/>
      <c r="I54" s="207"/>
      <c r="J54" s="226"/>
      <c r="K54" s="76"/>
      <c r="L54" s="83"/>
      <c r="M54" s="227"/>
      <c r="N54" s="228"/>
      <c r="O54" s="228"/>
      <c r="P54" s="228"/>
      <c r="Q54" s="281"/>
      <c r="R54" s="342"/>
      <c r="S54" s="342"/>
      <c r="T54" s="164">
        <v>6000</v>
      </c>
      <c r="U54" s="164">
        <v>6000</v>
      </c>
      <c r="V54" s="164"/>
      <c r="W54" s="164"/>
      <c r="X54" s="164"/>
      <c r="Y54" s="164"/>
      <c r="Z54" s="114"/>
    </row>
    <row r="55" spans="1:26" ht="63" hidden="1" x14ac:dyDescent="0.25">
      <c r="A55" s="426">
        <v>4</v>
      </c>
      <c r="B55" s="389" t="s">
        <v>183</v>
      </c>
      <c r="C55" s="306" t="s">
        <v>184</v>
      </c>
      <c r="D55" s="5"/>
      <c r="E55" s="75"/>
      <c r="F55" s="75"/>
      <c r="G55" s="75"/>
      <c r="H55" s="5"/>
      <c r="I55" s="391"/>
      <c r="J55" s="76"/>
      <c r="K55" s="76"/>
      <c r="L55" s="88"/>
      <c r="M55" s="107"/>
      <c r="N55" s="392"/>
      <c r="O55" s="392"/>
      <c r="P55" s="392"/>
      <c r="Q55" s="334">
        <v>5000</v>
      </c>
      <c r="R55" s="336">
        <v>0</v>
      </c>
      <c r="S55" s="336">
        <v>0</v>
      </c>
      <c r="T55" s="347"/>
      <c r="U55" s="334"/>
      <c r="V55" s="334"/>
      <c r="W55" s="334"/>
      <c r="X55" s="334"/>
      <c r="Y55" s="347"/>
      <c r="Z55" s="114"/>
    </row>
    <row r="56" spans="1:26" ht="31.5" x14ac:dyDescent="0.25">
      <c r="A56" s="274">
        <v>2</v>
      </c>
      <c r="B56" s="137" t="s">
        <v>47</v>
      </c>
      <c r="C56" s="280" t="s">
        <v>172</v>
      </c>
      <c r="D56" s="184"/>
      <c r="E56" s="185"/>
      <c r="F56" s="185"/>
      <c r="G56" s="185"/>
      <c r="H56" s="184"/>
      <c r="I56" s="51"/>
      <c r="J56" s="37"/>
      <c r="K56" s="37"/>
      <c r="L56" s="80"/>
      <c r="M56" s="96"/>
      <c r="N56" s="141"/>
      <c r="O56" s="141"/>
      <c r="P56" s="141"/>
      <c r="Q56" s="393"/>
      <c r="R56" s="247"/>
      <c r="S56" s="247"/>
      <c r="T56" s="247"/>
      <c r="U56" s="193"/>
      <c r="V56" s="193">
        <v>32000</v>
      </c>
      <c r="W56" s="193">
        <v>0</v>
      </c>
      <c r="X56" s="193">
        <v>32000</v>
      </c>
      <c r="Y56" s="193">
        <v>32000</v>
      </c>
      <c r="Z56" s="114" t="s">
        <v>251</v>
      </c>
    </row>
    <row r="57" spans="1:26" ht="69" customHeight="1" x14ac:dyDescent="0.25">
      <c r="A57" s="142">
        <v>3</v>
      </c>
      <c r="B57" s="137" t="s">
        <v>269</v>
      </c>
      <c r="C57" s="91" t="s">
        <v>270</v>
      </c>
      <c r="D57" s="5"/>
      <c r="E57" s="75"/>
      <c r="F57" s="75"/>
      <c r="G57" s="75"/>
      <c r="H57" s="5"/>
      <c r="I57" s="207"/>
      <c r="J57" s="226"/>
      <c r="K57" s="76"/>
      <c r="L57" s="83"/>
      <c r="M57" s="227"/>
      <c r="N57" s="228"/>
      <c r="O57" s="228"/>
      <c r="P57" s="228"/>
      <c r="Q57" s="400"/>
      <c r="R57" s="248"/>
      <c r="S57" s="248"/>
      <c r="T57" s="248"/>
      <c r="U57" s="346"/>
      <c r="V57" s="346">
        <v>6000</v>
      </c>
      <c r="W57" s="346"/>
      <c r="X57" s="346">
        <v>6000</v>
      </c>
      <c r="Y57" s="346">
        <v>6000</v>
      </c>
      <c r="Z57" s="114"/>
    </row>
    <row r="58" spans="1:26" ht="63" x14ac:dyDescent="0.25">
      <c r="A58" s="142">
        <v>4</v>
      </c>
      <c r="B58" s="137" t="s">
        <v>162</v>
      </c>
      <c r="C58" s="91" t="s">
        <v>271</v>
      </c>
      <c r="D58" s="5"/>
      <c r="E58" s="75"/>
      <c r="F58" s="75"/>
      <c r="G58" s="75"/>
      <c r="H58" s="5"/>
      <c r="I58" s="207"/>
      <c r="J58" s="226"/>
      <c r="K58" s="76"/>
      <c r="L58" s="83"/>
      <c r="M58" s="227"/>
      <c r="N58" s="228"/>
      <c r="O58" s="228"/>
      <c r="P58" s="228"/>
      <c r="Q58" s="400"/>
      <c r="R58" s="248"/>
      <c r="S58" s="248"/>
      <c r="T58" s="248"/>
      <c r="U58" s="346"/>
      <c r="V58" s="346">
        <v>3000</v>
      </c>
      <c r="W58" s="346"/>
      <c r="X58" s="346">
        <v>3000</v>
      </c>
      <c r="Y58" s="346">
        <v>3000</v>
      </c>
      <c r="Z58" s="114"/>
    </row>
    <row r="59" spans="1:26" ht="15.75" x14ac:dyDescent="0.25">
      <c r="A59" s="639" t="s">
        <v>102</v>
      </c>
      <c r="B59" s="640"/>
      <c r="C59" s="641"/>
      <c r="D59" s="154"/>
      <c r="E59" s="155"/>
      <c r="F59" s="155"/>
      <c r="G59" s="155"/>
      <c r="H59" s="154"/>
      <c r="I59" s="179">
        <f t="shared" ref="I59:M62" si="5">I60</f>
        <v>5000</v>
      </c>
      <c r="J59" s="180">
        <f t="shared" si="5"/>
        <v>2000</v>
      </c>
      <c r="K59" s="160">
        <f t="shared" si="5"/>
        <v>2000</v>
      </c>
      <c r="L59" s="181">
        <f t="shared" si="5"/>
        <v>2000</v>
      </c>
      <c r="M59" s="182">
        <f t="shared" si="5"/>
        <v>2000</v>
      </c>
      <c r="N59" s="183">
        <f>N60</f>
        <v>2000</v>
      </c>
      <c r="O59" s="183">
        <f>O60</f>
        <v>0</v>
      </c>
      <c r="P59" s="183">
        <f t="shared" si="3"/>
        <v>2000</v>
      </c>
      <c r="Q59" s="231">
        <f>Q60</f>
        <v>2000</v>
      </c>
      <c r="R59" s="181">
        <f t="shared" ref="R59:R62" si="6">R60</f>
        <v>0</v>
      </c>
      <c r="S59" s="181">
        <f>S60</f>
        <v>2000</v>
      </c>
      <c r="T59" s="181">
        <f>T60</f>
        <v>0</v>
      </c>
      <c r="U59" s="180">
        <f>U60</f>
        <v>2000</v>
      </c>
      <c r="V59" s="180">
        <f>V60+V61</f>
        <v>12000</v>
      </c>
      <c r="W59" s="180">
        <f>W60+W61</f>
        <v>12000</v>
      </c>
      <c r="X59" s="180"/>
      <c r="Y59" s="180">
        <f>Y60+Y61</f>
        <v>12000</v>
      </c>
      <c r="Z59" s="2"/>
    </row>
    <row r="60" spans="1:26" ht="47.25" customHeight="1" x14ac:dyDescent="0.25">
      <c r="A60" s="451">
        <v>1</v>
      </c>
      <c r="B60" s="54" t="s">
        <v>79</v>
      </c>
      <c r="C60" s="89" t="s">
        <v>96</v>
      </c>
      <c r="D60" s="5"/>
      <c r="E60" s="75"/>
      <c r="F60" s="75"/>
      <c r="G60" s="75"/>
      <c r="H60" s="5"/>
      <c r="I60" s="62">
        <v>5000</v>
      </c>
      <c r="J60" s="110">
        <v>2000</v>
      </c>
      <c r="K60" s="110">
        <v>2000</v>
      </c>
      <c r="L60" s="111">
        <v>2000</v>
      </c>
      <c r="M60" s="112">
        <v>2000</v>
      </c>
      <c r="N60" s="166">
        <v>2000</v>
      </c>
      <c r="O60" s="139">
        <v>0</v>
      </c>
      <c r="P60" s="166">
        <f t="shared" si="3"/>
        <v>2000</v>
      </c>
      <c r="Q60" s="347">
        <v>2000</v>
      </c>
      <c r="R60" s="348">
        <v>0</v>
      </c>
      <c r="S60" s="348">
        <v>2000</v>
      </c>
      <c r="T60" s="348">
        <v>0</v>
      </c>
      <c r="U60" s="347">
        <v>2000</v>
      </c>
      <c r="V60" s="347">
        <v>2000</v>
      </c>
      <c r="W60" s="347">
        <v>2000</v>
      </c>
      <c r="X60" s="347"/>
      <c r="Y60" s="193">
        <v>2000</v>
      </c>
      <c r="Z60" s="114" t="s">
        <v>252</v>
      </c>
    </row>
    <row r="61" spans="1:26" ht="31.5" x14ac:dyDescent="0.25">
      <c r="A61" s="142">
        <v>2</v>
      </c>
      <c r="B61" s="264" t="s">
        <v>237</v>
      </c>
      <c r="C61" s="89" t="s">
        <v>238</v>
      </c>
      <c r="D61" s="5"/>
      <c r="E61" s="75"/>
      <c r="F61" s="75"/>
      <c r="G61" s="75"/>
      <c r="H61" s="5"/>
      <c r="I61" s="62"/>
      <c r="J61" s="110"/>
      <c r="K61" s="110"/>
      <c r="L61" s="111"/>
      <c r="M61" s="112"/>
      <c r="N61" s="166"/>
      <c r="O61" s="139"/>
      <c r="P61" s="166"/>
      <c r="Q61" s="376"/>
      <c r="R61" s="348"/>
      <c r="S61" s="348"/>
      <c r="T61" s="348"/>
      <c r="U61" s="347"/>
      <c r="V61" s="347">
        <v>10000</v>
      </c>
      <c r="W61" s="347">
        <v>10000</v>
      </c>
      <c r="X61" s="347"/>
      <c r="Y61" s="347">
        <v>10000</v>
      </c>
      <c r="Z61" s="114" t="s">
        <v>253</v>
      </c>
    </row>
    <row r="62" spans="1:26" ht="15.75" hidden="1" x14ac:dyDescent="0.25">
      <c r="A62" s="377"/>
      <c r="B62" s="378" t="s">
        <v>203</v>
      </c>
      <c r="C62" s="199"/>
      <c r="D62" s="147"/>
      <c r="E62" s="148"/>
      <c r="F62" s="148"/>
      <c r="G62" s="148"/>
      <c r="H62" s="147"/>
      <c r="I62" s="156">
        <f t="shared" si="5"/>
        <v>0</v>
      </c>
      <c r="J62" s="157">
        <f t="shared" si="5"/>
        <v>0</v>
      </c>
      <c r="K62" s="157">
        <f t="shared" si="5"/>
        <v>0</v>
      </c>
      <c r="L62" s="158">
        <f t="shared" si="5"/>
        <v>0</v>
      </c>
      <c r="M62" s="159">
        <f t="shared" si="5"/>
        <v>0</v>
      </c>
      <c r="N62" s="146">
        <f>N63</f>
        <v>0</v>
      </c>
      <c r="O62" s="146">
        <f>O63</f>
        <v>0</v>
      </c>
      <c r="P62" s="146">
        <f t="shared" si="3"/>
        <v>0</v>
      </c>
      <c r="Q62" s="312">
        <f>Q63+Q64</f>
        <v>110000</v>
      </c>
      <c r="R62" s="158">
        <f t="shared" si="6"/>
        <v>0</v>
      </c>
      <c r="S62" s="158">
        <f>S63+S64</f>
        <v>110000</v>
      </c>
      <c r="T62" s="158">
        <f>T63</f>
        <v>0</v>
      </c>
      <c r="U62" s="151">
        <f>U63+U64</f>
        <v>82183.259999999995</v>
      </c>
      <c r="V62" s="151"/>
      <c r="W62" s="151"/>
      <c r="X62" s="151"/>
      <c r="Y62" s="151"/>
      <c r="Z62" s="2"/>
    </row>
    <row r="63" spans="1:26" ht="31.5" hidden="1" x14ac:dyDescent="0.25">
      <c r="A63" s="263">
        <v>1</v>
      </c>
      <c r="B63" s="264" t="s">
        <v>47</v>
      </c>
      <c r="C63" s="306" t="s">
        <v>205</v>
      </c>
      <c r="D63" s="5"/>
      <c r="E63" s="75"/>
      <c r="F63" s="75"/>
      <c r="G63" s="75"/>
      <c r="H63" s="5"/>
      <c r="I63" s="307"/>
      <c r="J63" s="308"/>
      <c r="K63" s="308"/>
      <c r="L63" s="309"/>
      <c r="M63" s="237"/>
      <c r="N63" s="310"/>
      <c r="O63" s="311"/>
      <c r="P63" s="310"/>
      <c r="Q63" s="334">
        <v>10000</v>
      </c>
      <c r="R63" s="336"/>
      <c r="S63" s="336">
        <v>10000</v>
      </c>
      <c r="T63" s="336">
        <v>0</v>
      </c>
      <c r="U63" s="346">
        <v>10000</v>
      </c>
      <c r="V63" s="346"/>
      <c r="W63" s="346"/>
      <c r="X63" s="346"/>
      <c r="Y63" s="193"/>
      <c r="Z63" s="2"/>
    </row>
    <row r="64" spans="1:26" ht="31.5" hidden="1" x14ac:dyDescent="0.25">
      <c r="A64" s="263">
        <v>2</v>
      </c>
      <c r="B64" s="264" t="s">
        <v>47</v>
      </c>
      <c r="C64" s="89" t="s">
        <v>205</v>
      </c>
      <c r="D64" s="5"/>
      <c r="E64" s="75"/>
      <c r="F64" s="75"/>
      <c r="G64" s="75"/>
      <c r="H64" s="5"/>
      <c r="I64" s="62"/>
      <c r="J64" s="110"/>
      <c r="K64" s="110"/>
      <c r="L64" s="111"/>
      <c r="M64" s="262"/>
      <c r="N64" s="166"/>
      <c r="O64" s="139"/>
      <c r="P64" s="166"/>
      <c r="Q64" s="347">
        <v>100000</v>
      </c>
      <c r="R64" s="348"/>
      <c r="S64" s="348">
        <v>100000</v>
      </c>
      <c r="T64" s="193">
        <v>0</v>
      </c>
      <c r="U64" s="193">
        <f>100000-27816.74</f>
        <v>72183.259999999995</v>
      </c>
      <c r="V64" s="193"/>
      <c r="W64" s="193"/>
      <c r="X64" s="193"/>
      <c r="Y64" s="193"/>
      <c r="Z64" s="2"/>
    </row>
    <row r="65" spans="1:26" ht="15.75" hidden="1" x14ac:dyDescent="0.25">
      <c r="A65" s="610"/>
      <c r="B65" s="611"/>
      <c r="C65" s="89" t="s">
        <v>218</v>
      </c>
      <c r="D65" s="5"/>
      <c r="E65" s="75"/>
      <c r="F65" s="75"/>
      <c r="G65" s="75"/>
      <c r="H65" s="5"/>
      <c r="I65" s="62"/>
      <c r="J65" s="110"/>
      <c r="K65" s="110"/>
      <c r="L65" s="111"/>
      <c r="M65" s="262"/>
      <c r="N65" s="166"/>
      <c r="O65" s="139"/>
      <c r="P65" s="166"/>
      <c r="Q65" s="110">
        <v>20000</v>
      </c>
      <c r="R65" s="111"/>
      <c r="S65" s="317"/>
      <c r="T65" s="329"/>
      <c r="U65" s="308"/>
      <c r="V65" s="308"/>
      <c r="W65" s="308"/>
      <c r="X65" s="308"/>
      <c r="Y65" s="110"/>
      <c r="Z65" s="2"/>
    </row>
    <row r="66" spans="1:26" ht="15.75" customHeight="1" x14ac:dyDescent="0.25">
      <c r="A66" s="642" t="s">
        <v>278</v>
      </c>
      <c r="B66" s="643"/>
      <c r="C66" s="644"/>
      <c r="D66" s="5"/>
      <c r="E66" s="75"/>
      <c r="F66" s="75"/>
      <c r="G66" s="75"/>
      <c r="H66" s="5"/>
      <c r="I66" s="62"/>
      <c r="J66" s="110"/>
      <c r="K66" s="110"/>
      <c r="L66" s="111"/>
      <c r="M66" s="262"/>
      <c r="N66" s="166"/>
      <c r="O66" s="139"/>
      <c r="P66" s="166"/>
      <c r="Q66" s="110"/>
      <c r="R66" s="111"/>
      <c r="S66" s="317"/>
      <c r="T66" s="329"/>
      <c r="U66" s="308"/>
      <c r="V66" s="404">
        <f>V67</f>
        <v>4000</v>
      </c>
      <c r="W66" s="404"/>
      <c r="X66" s="404">
        <f>X67</f>
        <v>4000</v>
      </c>
      <c r="Y66" s="404">
        <f>Y67</f>
        <v>4000</v>
      </c>
      <c r="Z66" s="2"/>
    </row>
    <row r="67" spans="1:26" ht="75.75" customHeight="1" x14ac:dyDescent="0.25">
      <c r="A67" s="142">
        <v>1</v>
      </c>
      <c r="B67" s="403" t="s">
        <v>272</v>
      </c>
      <c r="C67" s="389" t="s">
        <v>273</v>
      </c>
      <c r="D67" s="5"/>
      <c r="E67" s="75"/>
      <c r="F67" s="75"/>
      <c r="G67" s="75"/>
      <c r="H67" s="5"/>
      <c r="I67" s="62"/>
      <c r="J67" s="110"/>
      <c r="K67" s="110"/>
      <c r="L67" s="111"/>
      <c r="M67" s="262"/>
      <c r="N67" s="166"/>
      <c r="O67" s="139"/>
      <c r="P67" s="166"/>
      <c r="Q67" s="110"/>
      <c r="R67" s="111"/>
      <c r="S67" s="317"/>
      <c r="T67" s="329"/>
      <c r="U67" s="308"/>
      <c r="V67" s="308">
        <v>4000</v>
      </c>
      <c r="W67" s="308"/>
      <c r="X67" s="308">
        <v>4000</v>
      </c>
      <c r="Y67" s="402">
        <v>4000</v>
      </c>
      <c r="Z67" s="114" t="s">
        <v>277</v>
      </c>
    </row>
    <row r="68" spans="1:26" ht="18.75" x14ac:dyDescent="0.3">
      <c r="A68" s="69"/>
      <c r="B68" s="5"/>
      <c r="C68" s="172" t="s">
        <v>112</v>
      </c>
      <c r="D68" s="199"/>
      <c r="E68" s="205"/>
      <c r="F68" s="205"/>
      <c r="G68" s="205"/>
      <c r="H68" s="199"/>
      <c r="I68" s="206"/>
      <c r="J68" s="156">
        <f>J59+J50+J40+J30+J22+J5</f>
        <v>547000</v>
      </c>
      <c r="K68" s="156">
        <f>K59+K50+K40+K30+K22+K5+K60</f>
        <v>547000</v>
      </c>
      <c r="L68" s="156">
        <f>L59+L50+L40+L30+L22+L5+L60</f>
        <v>976000</v>
      </c>
      <c r="M68" s="156">
        <f>M59+M50+M40+M30+M22+M5+M60</f>
        <v>557000</v>
      </c>
      <c r="N68" s="157" t="e">
        <f>N59+N50+N40+N30+N22+N5</f>
        <v>#REF!</v>
      </c>
      <c r="O68" s="157" t="e">
        <f>O59+O50+O40+O30+O22+O5</f>
        <v>#REF!</v>
      </c>
      <c r="P68" s="157" t="e">
        <f t="shared" si="3"/>
        <v>#REF!</v>
      </c>
      <c r="Q68" s="157" t="e">
        <f>Q5+Q22+Q30+Q40+Q50+Q59+Q62+Q37+Q35</f>
        <v>#REF!</v>
      </c>
      <c r="R68" s="157">
        <f>R59+R50+R40+R30+R22+R5+R60</f>
        <v>245500</v>
      </c>
      <c r="S68" s="158" t="e">
        <f>S5+S22+S30+S35+S37+S40+S50+S59+S62</f>
        <v>#REF!</v>
      </c>
      <c r="T68" s="157" t="e">
        <f>T62+T59+T50+T40+T37+T35+T30+T22+T5</f>
        <v>#REF!</v>
      </c>
      <c r="U68" s="157" t="e">
        <f>U5+U22+U30+U35+U37+U40+U50+U59+U62</f>
        <v>#REF!</v>
      </c>
      <c r="V68" s="408">
        <f>V66+V62+V59+V50+V40+V37+V35+V30+V22+V5</f>
        <v>1496395.05</v>
      </c>
      <c r="W68" s="408">
        <f>W66+W59+W50+W40+W37+W35+W30+W22+W5</f>
        <v>1083595.05</v>
      </c>
      <c r="X68" s="408">
        <f>X66+X5+X22+X30+X35+X40+X50+X59</f>
        <v>412800</v>
      </c>
      <c r="Y68" s="408">
        <f>Y66+Y59+Y50+Y40+Y37+Y35+Y30+Y22+Y5</f>
        <v>1491395.0499999998</v>
      </c>
      <c r="Z68" s="3"/>
    </row>
    <row r="69" spans="1:26" ht="15.75" x14ac:dyDescent="0.25">
      <c r="A69" s="69"/>
      <c r="B69" s="5"/>
      <c r="C69" s="456"/>
      <c r="D69" s="154"/>
      <c r="E69" s="155"/>
      <c r="F69" s="155"/>
      <c r="G69" s="155"/>
      <c r="H69" s="154"/>
      <c r="I69" s="292"/>
      <c r="J69" s="293"/>
      <c r="K69" s="294"/>
      <c r="L69" s="293"/>
      <c r="M69" s="293"/>
      <c r="N69" s="295"/>
      <c r="O69" s="295"/>
      <c r="P69" s="295"/>
      <c r="Q69" s="296"/>
      <c r="R69" s="293"/>
      <c r="S69" s="293"/>
      <c r="T69" s="293"/>
      <c r="U69" s="319"/>
      <c r="V69" s="355"/>
      <c r="W69" s="355"/>
      <c r="X69" s="355"/>
      <c r="Y69" s="355"/>
      <c r="Z69" s="2"/>
    </row>
    <row r="70" spans="1:26" ht="15.75" x14ac:dyDescent="0.25">
      <c r="A70" s="69"/>
      <c r="B70" s="5"/>
      <c r="C70" s="5"/>
      <c r="D70" s="5"/>
      <c r="E70" s="75"/>
      <c r="F70" s="75"/>
      <c r="G70" s="75"/>
      <c r="H70" s="5"/>
      <c r="I70" s="64"/>
      <c r="J70" s="73"/>
      <c r="K70" s="74"/>
      <c r="L70" s="5"/>
      <c r="M70" s="109"/>
      <c r="N70" s="48"/>
      <c r="O70" s="48"/>
      <c r="P70" s="48"/>
      <c r="Q70" s="5"/>
      <c r="R70" s="2"/>
      <c r="S70" s="2" t="s">
        <v>186</v>
      </c>
      <c r="T70" s="2"/>
      <c r="U70" s="92"/>
      <c r="V70" s="5"/>
      <c r="W70" s="5"/>
      <c r="X70" s="5"/>
      <c r="Y70" s="5"/>
      <c r="Z70" s="2"/>
    </row>
    <row r="71" spans="1:26" ht="15.75" x14ac:dyDescent="0.25">
      <c r="A71" s="599" t="s">
        <v>114</v>
      </c>
      <c r="B71" s="600"/>
      <c r="C71" s="600"/>
      <c r="D71" s="600"/>
      <c r="E71" s="600"/>
      <c r="F71" s="600"/>
      <c r="G71" s="600"/>
      <c r="H71" s="600"/>
      <c r="I71" s="600"/>
      <c r="J71" s="600"/>
      <c r="K71" s="600"/>
      <c r="L71" s="600"/>
      <c r="M71" s="600"/>
      <c r="N71" s="600"/>
      <c r="O71" s="600"/>
      <c r="P71" s="600"/>
      <c r="Q71" s="600"/>
      <c r="R71" s="600"/>
      <c r="S71" s="600"/>
      <c r="T71" s="600"/>
      <c r="U71" s="600"/>
      <c r="V71" s="437"/>
      <c r="W71" s="437"/>
      <c r="X71" s="437"/>
      <c r="Y71" s="636"/>
      <c r="Z71" s="2"/>
    </row>
    <row r="72" spans="1:26" ht="15.75" x14ac:dyDescent="0.25">
      <c r="A72" s="601"/>
      <c r="B72" s="602"/>
      <c r="C72" s="602"/>
      <c r="D72" s="602"/>
      <c r="E72" s="602"/>
      <c r="F72" s="602"/>
      <c r="G72" s="602"/>
      <c r="H72" s="602"/>
      <c r="I72" s="602"/>
      <c r="J72" s="602"/>
      <c r="K72" s="602"/>
      <c r="L72" s="602"/>
      <c r="M72" s="602"/>
      <c r="N72" s="602"/>
      <c r="O72" s="602"/>
      <c r="P72" s="602"/>
      <c r="Q72" s="602"/>
      <c r="R72" s="602"/>
      <c r="S72" s="602"/>
      <c r="T72" s="602"/>
      <c r="U72" s="602"/>
      <c r="V72" s="438"/>
      <c r="W72" s="438"/>
      <c r="X72" s="438"/>
      <c r="Y72" s="637"/>
      <c r="Z72" s="2"/>
    </row>
    <row r="73" spans="1:26" ht="15.75" x14ac:dyDescent="0.25">
      <c r="A73" s="443">
        <v>1</v>
      </c>
      <c r="B73" s="7" t="s">
        <v>21</v>
      </c>
      <c r="C73" s="7" t="s">
        <v>27</v>
      </c>
      <c r="D73" s="7"/>
      <c r="E73" s="433">
        <v>10000</v>
      </c>
      <c r="F73" s="50">
        <v>10000</v>
      </c>
      <c r="G73" s="50">
        <v>10000</v>
      </c>
      <c r="H73" s="7"/>
      <c r="I73" s="37">
        <v>10000</v>
      </c>
      <c r="J73" s="37">
        <v>5000</v>
      </c>
      <c r="K73" s="37">
        <v>5000</v>
      </c>
      <c r="L73" s="37">
        <v>10000</v>
      </c>
      <c r="M73" s="37">
        <v>5000</v>
      </c>
      <c r="N73" s="164">
        <v>2500</v>
      </c>
      <c r="O73" s="164">
        <v>2500</v>
      </c>
      <c r="P73" s="164">
        <f>O73+N73</f>
        <v>5000</v>
      </c>
      <c r="Q73" s="164">
        <v>5000</v>
      </c>
      <c r="R73" s="164">
        <v>10000</v>
      </c>
      <c r="S73" s="220">
        <v>2500</v>
      </c>
      <c r="T73" s="220">
        <v>2500</v>
      </c>
      <c r="U73" s="220">
        <v>5000</v>
      </c>
      <c r="V73" s="220">
        <v>5000</v>
      </c>
      <c r="W73" s="220">
        <v>2500</v>
      </c>
      <c r="X73" s="220">
        <v>2500</v>
      </c>
      <c r="Y73" s="379">
        <f>2500+2500</f>
        <v>5000</v>
      </c>
      <c r="Z73" s="324" t="s">
        <v>254</v>
      </c>
    </row>
    <row r="74" spans="1:26" ht="15.75" hidden="1" x14ac:dyDescent="0.25">
      <c r="A74" s="443"/>
      <c r="B74" s="7" t="s">
        <v>35</v>
      </c>
      <c r="C74" s="7" t="s">
        <v>36</v>
      </c>
      <c r="D74" s="7"/>
      <c r="E74" s="433">
        <v>2000</v>
      </c>
      <c r="F74" s="50">
        <v>8000</v>
      </c>
      <c r="G74" s="50">
        <v>2000</v>
      </c>
      <c r="H74" s="7"/>
      <c r="I74" s="51">
        <v>8000</v>
      </c>
      <c r="J74" s="37">
        <v>0</v>
      </c>
      <c r="K74" s="37">
        <v>0</v>
      </c>
      <c r="L74" s="37"/>
      <c r="M74" s="37"/>
      <c r="N74" s="164"/>
      <c r="O74" s="164"/>
      <c r="P74" s="164"/>
      <c r="Q74" s="164"/>
      <c r="R74" s="164"/>
      <c r="S74" s="220"/>
      <c r="T74" s="220"/>
      <c r="U74" s="220"/>
      <c r="V74" s="220"/>
      <c r="W74" s="220"/>
      <c r="X74" s="220"/>
      <c r="Y74" s="379"/>
      <c r="Z74" s="324"/>
    </row>
    <row r="75" spans="1:26" ht="15.75" hidden="1" x14ac:dyDescent="0.25">
      <c r="A75" s="443"/>
      <c r="B75" s="7" t="s">
        <v>76</v>
      </c>
      <c r="C75" s="7" t="s">
        <v>36</v>
      </c>
      <c r="D75" s="7"/>
      <c r="E75" s="433">
        <v>1500</v>
      </c>
      <c r="F75" s="50"/>
      <c r="G75" s="50">
        <v>0</v>
      </c>
      <c r="H75" s="7"/>
      <c r="I75" s="7"/>
      <c r="J75" s="37"/>
      <c r="K75" s="37"/>
      <c r="L75" s="37"/>
      <c r="M75" s="37"/>
      <c r="N75" s="164"/>
      <c r="O75" s="164"/>
      <c r="P75" s="164"/>
      <c r="Q75" s="164"/>
      <c r="R75" s="164"/>
      <c r="S75" s="220"/>
      <c r="T75" s="220"/>
      <c r="U75" s="220"/>
      <c r="V75" s="220"/>
      <c r="W75" s="220"/>
      <c r="X75" s="220"/>
      <c r="Y75" s="379"/>
      <c r="Z75" s="324"/>
    </row>
    <row r="76" spans="1:26" ht="15.75" hidden="1" x14ac:dyDescent="0.25">
      <c r="A76" s="443"/>
      <c r="B76" s="7" t="s">
        <v>42</v>
      </c>
      <c r="C76" s="7" t="s">
        <v>36</v>
      </c>
      <c r="D76" s="7"/>
      <c r="E76" s="433">
        <v>8000</v>
      </c>
      <c r="F76" s="50"/>
      <c r="G76" s="50">
        <v>8000</v>
      </c>
      <c r="H76" s="7"/>
      <c r="I76" s="7"/>
      <c r="J76" s="37">
        <v>0</v>
      </c>
      <c r="K76" s="37">
        <v>0</v>
      </c>
      <c r="L76" s="37"/>
      <c r="M76" s="37"/>
      <c r="N76" s="164"/>
      <c r="O76" s="164"/>
      <c r="P76" s="164"/>
      <c r="Q76" s="164"/>
      <c r="R76" s="164"/>
      <c r="S76" s="220"/>
      <c r="T76" s="220"/>
      <c r="U76" s="220"/>
      <c r="V76" s="220"/>
      <c r="W76" s="220"/>
      <c r="X76" s="220"/>
      <c r="Y76" s="379"/>
      <c r="Z76" s="324"/>
    </row>
    <row r="77" spans="1:26" ht="15.75" hidden="1" x14ac:dyDescent="0.25">
      <c r="A77" s="443"/>
      <c r="B77" s="7" t="s">
        <v>86</v>
      </c>
      <c r="C77" s="7" t="s">
        <v>34</v>
      </c>
      <c r="D77" s="7"/>
      <c r="E77" s="433">
        <v>6000</v>
      </c>
      <c r="F77" s="50"/>
      <c r="G77" s="50">
        <v>0</v>
      </c>
      <c r="H77" s="7"/>
      <c r="I77" s="7"/>
      <c r="J77" s="37"/>
      <c r="K77" s="37"/>
      <c r="L77" s="37"/>
      <c r="M77" s="37"/>
      <c r="N77" s="164"/>
      <c r="O77" s="164"/>
      <c r="P77" s="164"/>
      <c r="Q77" s="164"/>
      <c r="R77" s="164"/>
      <c r="S77" s="220"/>
      <c r="T77" s="220"/>
      <c r="U77" s="220"/>
      <c r="V77" s="220"/>
      <c r="W77" s="220"/>
      <c r="X77" s="220"/>
      <c r="Y77" s="379"/>
      <c r="Z77" s="324"/>
    </row>
    <row r="78" spans="1:26" ht="15.75" hidden="1" x14ac:dyDescent="0.25">
      <c r="A78" s="443"/>
      <c r="B78" s="7" t="s">
        <v>11</v>
      </c>
      <c r="C78" s="7" t="s">
        <v>14</v>
      </c>
      <c r="D78" s="7"/>
      <c r="E78" s="433"/>
      <c r="F78" s="50"/>
      <c r="G78" s="50"/>
      <c r="H78" s="7"/>
      <c r="I78" s="7"/>
      <c r="J78" s="37"/>
      <c r="K78" s="37"/>
      <c r="L78" s="37"/>
      <c r="M78" s="37"/>
      <c r="N78" s="164"/>
      <c r="O78" s="164"/>
      <c r="P78" s="164"/>
      <c r="Q78" s="164"/>
      <c r="R78" s="164"/>
      <c r="S78" s="220"/>
      <c r="T78" s="220"/>
      <c r="U78" s="220"/>
      <c r="V78" s="220"/>
      <c r="W78" s="220"/>
      <c r="X78" s="220"/>
      <c r="Y78" s="379"/>
      <c r="Z78" s="324"/>
    </row>
    <row r="79" spans="1:26" ht="15.75" hidden="1" x14ac:dyDescent="0.25">
      <c r="A79" s="443">
        <v>2</v>
      </c>
      <c r="B79" s="7" t="s">
        <v>20</v>
      </c>
      <c r="C79" s="7" t="s">
        <v>14</v>
      </c>
      <c r="D79" s="7"/>
      <c r="E79" s="433">
        <v>15000</v>
      </c>
      <c r="F79" s="50">
        <v>30000</v>
      </c>
      <c r="G79" s="50">
        <v>16000</v>
      </c>
      <c r="H79" s="37" t="s">
        <v>90</v>
      </c>
      <c r="I79" s="51">
        <v>20000</v>
      </c>
      <c r="J79" s="37">
        <v>5000</v>
      </c>
      <c r="K79" s="37">
        <v>5000</v>
      </c>
      <c r="L79" s="37">
        <v>40000</v>
      </c>
      <c r="M79" s="37">
        <v>5000</v>
      </c>
      <c r="N79" s="164">
        <v>2500</v>
      </c>
      <c r="O79" s="164">
        <v>0</v>
      </c>
      <c r="P79" s="164">
        <f>O79+N79</f>
        <v>2500</v>
      </c>
      <c r="Q79" s="164">
        <v>0</v>
      </c>
      <c r="R79" s="164">
        <v>0</v>
      </c>
      <c r="S79" s="220">
        <v>0</v>
      </c>
      <c r="T79" s="220"/>
      <c r="U79" s="220"/>
      <c r="V79" s="220"/>
      <c r="W79" s="220"/>
      <c r="X79" s="220"/>
      <c r="Y79" s="379"/>
      <c r="Z79" s="324"/>
    </row>
    <row r="80" spans="1:26" ht="15.75" x14ac:dyDescent="0.25">
      <c r="A80" s="632">
        <v>2</v>
      </c>
      <c r="B80" s="7" t="s">
        <v>15</v>
      </c>
      <c r="C80" s="7" t="s">
        <v>16</v>
      </c>
      <c r="D80" s="7"/>
      <c r="E80" s="594">
        <v>105000</v>
      </c>
      <c r="F80" s="50">
        <v>20000</v>
      </c>
      <c r="G80" s="595">
        <v>105000</v>
      </c>
      <c r="H80" s="607" t="s">
        <v>89</v>
      </c>
      <c r="I80" s="594">
        <v>105000</v>
      </c>
      <c r="J80" s="606">
        <v>50000</v>
      </c>
      <c r="K80" s="606">
        <v>50000</v>
      </c>
      <c r="L80" s="606">
        <v>150000</v>
      </c>
      <c r="M80" s="606">
        <v>50000</v>
      </c>
      <c r="N80" s="564">
        <v>25000</v>
      </c>
      <c r="O80" s="564">
        <v>25000</v>
      </c>
      <c r="P80" s="564">
        <f>O80+N80</f>
        <v>50000</v>
      </c>
      <c r="Q80" s="564">
        <v>50000</v>
      </c>
      <c r="R80" s="564">
        <v>150000</v>
      </c>
      <c r="S80" s="635">
        <v>25000</v>
      </c>
      <c r="T80" s="603">
        <v>25000</v>
      </c>
      <c r="U80" s="559">
        <f>25000+25000</f>
        <v>50000</v>
      </c>
      <c r="V80" s="427"/>
      <c r="W80" s="427"/>
      <c r="X80" s="427"/>
      <c r="Y80" s="596">
        <f>12500+12500+12500+12500</f>
        <v>50000</v>
      </c>
      <c r="Z80" s="324"/>
    </row>
    <row r="81" spans="1:26" ht="15.75" x14ac:dyDescent="0.25">
      <c r="A81" s="633"/>
      <c r="B81" s="7" t="s">
        <v>15</v>
      </c>
      <c r="C81" s="7" t="s">
        <v>18</v>
      </c>
      <c r="D81" s="7"/>
      <c r="E81" s="594"/>
      <c r="F81" s="50">
        <v>10000</v>
      </c>
      <c r="G81" s="595"/>
      <c r="H81" s="607"/>
      <c r="I81" s="594"/>
      <c r="J81" s="606"/>
      <c r="K81" s="606"/>
      <c r="L81" s="606"/>
      <c r="M81" s="606"/>
      <c r="N81" s="564"/>
      <c r="O81" s="564"/>
      <c r="P81" s="564"/>
      <c r="Q81" s="564"/>
      <c r="R81" s="564"/>
      <c r="S81" s="635"/>
      <c r="T81" s="604"/>
      <c r="U81" s="560"/>
      <c r="V81" s="428">
        <v>50000</v>
      </c>
      <c r="W81" s="428">
        <v>25000</v>
      </c>
      <c r="X81" s="428">
        <v>25000</v>
      </c>
      <c r="Y81" s="597"/>
      <c r="Z81" s="324" t="s">
        <v>255</v>
      </c>
    </row>
    <row r="82" spans="1:26" ht="15.75" x14ac:dyDescent="0.25">
      <c r="A82" s="633"/>
      <c r="B82" s="7" t="s">
        <v>15</v>
      </c>
      <c r="C82" s="7" t="s">
        <v>19</v>
      </c>
      <c r="D82" s="7"/>
      <c r="E82" s="594"/>
      <c r="F82" s="50">
        <v>5000</v>
      </c>
      <c r="G82" s="595"/>
      <c r="H82" s="607"/>
      <c r="I82" s="594"/>
      <c r="J82" s="606"/>
      <c r="K82" s="606"/>
      <c r="L82" s="606"/>
      <c r="M82" s="606"/>
      <c r="N82" s="564"/>
      <c r="O82" s="564"/>
      <c r="P82" s="564"/>
      <c r="Q82" s="564"/>
      <c r="R82" s="564"/>
      <c r="S82" s="635"/>
      <c r="T82" s="604"/>
      <c r="U82" s="560"/>
      <c r="V82" s="428"/>
      <c r="W82" s="428"/>
      <c r="X82" s="428"/>
      <c r="Y82" s="597"/>
      <c r="Z82" s="324"/>
    </row>
    <row r="83" spans="1:26" ht="15.75" hidden="1" x14ac:dyDescent="0.25">
      <c r="A83" s="634"/>
      <c r="B83" s="7" t="s">
        <v>15</v>
      </c>
      <c r="C83" s="7"/>
      <c r="D83" s="7"/>
      <c r="E83" s="594"/>
      <c r="F83" s="50">
        <v>110000</v>
      </c>
      <c r="G83" s="595"/>
      <c r="H83" s="607"/>
      <c r="I83" s="594"/>
      <c r="J83" s="606"/>
      <c r="K83" s="606"/>
      <c r="L83" s="606"/>
      <c r="M83" s="606"/>
      <c r="N83" s="564"/>
      <c r="O83" s="564"/>
      <c r="P83" s="564"/>
      <c r="Q83" s="564"/>
      <c r="R83" s="564"/>
      <c r="S83" s="635"/>
      <c r="T83" s="605"/>
      <c r="U83" s="571"/>
      <c r="V83" s="429"/>
      <c r="W83" s="429"/>
      <c r="X83" s="429"/>
      <c r="Y83" s="598"/>
      <c r="Z83" s="324"/>
    </row>
    <row r="84" spans="1:26" ht="78" customHeight="1" x14ac:dyDescent="0.25">
      <c r="A84" s="142">
        <v>3</v>
      </c>
      <c r="B84" s="54" t="s">
        <v>15</v>
      </c>
      <c r="C84" s="53" t="s">
        <v>198</v>
      </c>
      <c r="D84" s="7"/>
      <c r="E84" s="433"/>
      <c r="F84" s="50"/>
      <c r="G84" s="434"/>
      <c r="H84" s="432"/>
      <c r="I84" s="433"/>
      <c r="J84" s="431"/>
      <c r="K84" s="431"/>
      <c r="L84" s="431"/>
      <c r="M84" s="431"/>
      <c r="N84" s="436"/>
      <c r="O84" s="436"/>
      <c r="P84" s="436"/>
      <c r="Q84" s="436">
        <v>30000</v>
      </c>
      <c r="R84" s="436">
        <v>50000</v>
      </c>
      <c r="S84" s="430">
        <v>15000</v>
      </c>
      <c r="T84" s="430">
        <v>15000</v>
      </c>
      <c r="U84" s="430">
        <v>30000</v>
      </c>
      <c r="V84" s="430">
        <v>30000</v>
      </c>
      <c r="W84" s="430">
        <v>15000</v>
      </c>
      <c r="X84" s="430">
        <v>15000</v>
      </c>
      <c r="Y84" s="436">
        <f>15000+15000</f>
        <v>30000</v>
      </c>
      <c r="Z84" s="324" t="s">
        <v>256</v>
      </c>
    </row>
    <row r="85" spans="1:26" ht="15.75" hidden="1" x14ac:dyDescent="0.25">
      <c r="A85" s="443">
        <v>5</v>
      </c>
      <c r="B85" s="7" t="s">
        <v>15</v>
      </c>
      <c r="C85" s="7" t="s">
        <v>181</v>
      </c>
      <c r="D85" s="7"/>
      <c r="E85" s="433"/>
      <c r="F85" s="50"/>
      <c r="G85" s="434"/>
      <c r="H85" s="432"/>
      <c r="I85" s="433"/>
      <c r="J85" s="431"/>
      <c r="K85" s="431"/>
      <c r="L85" s="431"/>
      <c r="M85" s="431"/>
      <c r="N85" s="436"/>
      <c r="O85" s="436"/>
      <c r="P85" s="436"/>
      <c r="Q85" s="436"/>
      <c r="R85" s="436">
        <v>50000</v>
      </c>
      <c r="S85" s="430">
        <v>0</v>
      </c>
      <c r="T85" s="430"/>
      <c r="U85" s="430"/>
      <c r="V85" s="430"/>
      <c r="W85" s="430"/>
      <c r="X85" s="430"/>
      <c r="Y85" s="436"/>
      <c r="Z85" s="324"/>
    </row>
    <row r="86" spans="1:26" ht="15.75" x14ac:dyDescent="0.25">
      <c r="A86" s="443">
        <v>4</v>
      </c>
      <c r="B86" s="7" t="s">
        <v>15</v>
      </c>
      <c r="C86" s="7" t="s">
        <v>88</v>
      </c>
      <c r="D86" s="7"/>
      <c r="E86" s="433">
        <v>95000</v>
      </c>
      <c r="F86" s="50">
        <v>110000</v>
      </c>
      <c r="G86" s="50">
        <f>100000+10000+25000</f>
        <v>135000</v>
      </c>
      <c r="H86" s="7"/>
      <c r="I86" s="51">
        <v>135000</v>
      </c>
      <c r="J86" s="37">
        <v>100000</v>
      </c>
      <c r="K86" s="37">
        <v>100000</v>
      </c>
      <c r="L86" s="37">
        <v>250000</v>
      </c>
      <c r="M86" s="37">
        <v>100000</v>
      </c>
      <c r="N86" s="164">
        <v>50000</v>
      </c>
      <c r="O86" s="164">
        <v>50000</v>
      </c>
      <c r="P86" s="164">
        <f>O86+N86</f>
        <v>100000</v>
      </c>
      <c r="Q86" s="164">
        <v>111500.27</v>
      </c>
      <c r="R86" s="164">
        <v>250000</v>
      </c>
      <c r="S86" s="220">
        <v>55000</v>
      </c>
      <c r="T86" s="220">
        <v>55000</v>
      </c>
      <c r="U86" s="220">
        <f>55000+55000</f>
        <v>110000</v>
      </c>
      <c r="V86" s="220">
        <v>110000</v>
      </c>
      <c r="W86" s="220">
        <v>55000</v>
      </c>
      <c r="X86" s="220">
        <v>55000</v>
      </c>
      <c r="Y86" s="379">
        <f>27500+27500+27500+27500</f>
        <v>110000</v>
      </c>
      <c r="Z86" s="324" t="s">
        <v>257</v>
      </c>
    </row>
    <row r="87" spans="1:26" ht="15.75" hidden="1" x14ac:dyDescent="0.25">
      <c r="A87" s="443">
        <v>7</v>
      </c>
      <c r="B87" s="7" t="s">
        <v>11</v>
      </c>
      <c r="C87" s="7" t="s">
        <v>41</v>
      </c>
      <c r="D87" s="7"/>
      <c r="E87" s="433">
        <v>25000</v>
      </c>
      <c r="F87" s="50">
        <v>33500</v>
      </c>
      <c r="G87" s="7"/>
      <c r="H87" s="7"/>
      <c r="I87" s="197">
        <v>30000</v>
      </c>
      <c r="J87" s="37">
        <v>5000</v>
      </c>
      <c r="K87" s="37">
        <v>5000</v>
      </c>
      <c r="L87" s="37">
        <v>40000</v>
      </c>
      <c r="M87" s="37">
        <v>10000</v>
      </c>
      <c r="N87" s="164">
        <v>5000</v>
      </c>
      <c r="O87" s="164">
        <v>5000</v>
      </c>
      <c r="P87" s="164">
        <f>O87+N87</f>
        <v>10000</v>
      </c>
      <c r="Q87" s="164">
        <v>0</v>
      </c>
      <c r="R87" s="164">
        <v>0</v>
      </c>
      <c r="S87" s="220">
        <v>0</v>
      </c>
      <c r="T87" s="220"/>
      <c r="U87" s="220"/>
      <c r="V87" s="220"/>
      <c r="W87" s="220"/>
      <c r="X87" s="220"/>
      <c r="Y87" s="379"/>
      <c r="Z87" s="324"/>
    </row>
    <row r="88" spans="1:26" ht="15.75" x14ac:dyDescent="0.25">
      <c r="A88" s="443">
        <v>5</v>
      </c>
      <c r="B88" s="7" t="s">
        <v>11</v>
      </c>
      <c r="C88" s="7" t="s">
        <v>220</v>
      </c>
      <c r="D88" s="7"/>
      <c r="E88" s="7"/>
      <c r="F88" s="7"/>
      <c r="G88" s="7"/>
      <c r="H88" s="7"/>
      <c r="I88" s="37"/>
      <c r="J88" s="37"/>
      <c r="K88" s="37"/>
      <c r="L88" s="37"/>
      <c r="M88" s="37"/>
      <c r="N88" s="164"/>
      <c r="O88" s="164"/>
      <c r="P88" s="164"/>
      <c r="Q88" s="164">
        <v>10000</v>
      </c>
      <c r="R88" s="164">
        <v>50000</v>
      </c>
      <c r="S88" s="220">
        <v>5000</v>
      </c>
      <c r="T88" s="220">
        <v>5000</v>
      </c>
      <c r="U88" s="220">
        <v>10000</v>
      </c>
      <c r="V88" s="220">
        <v>10000</v>
      </c>
      <c r="W88" s="220">
        <v>5000</v>
      </c>
      <c r="X88" s="220">
        <v>5000</v>
      </c>
      <c r="Y88" s="379">
        <f>5000+5000</f>
        <v>10000</v>
      </c>
      <c r="Z88" s="324" t="s">
        <v>258</v>
      </c>
    </row>
    <row r="89" spans="1:26" ht="15.75" hidden="1" x14ac:dyDescent="0.25">
      <c r="A89" s="443">
        <v>9</v>
      </c>
      <c r="B89" s="7" t="s">
        <v>11</v>
      </c>
      <c r="C89" s="7" t="s">
        <v>182</v>
      </c>
      <c r="D89" s="7"/>
      <c r="E89" s="433"/>
      <c r="F89" s="50">
        <v>10000</v>
      </c>
      <c r="G89" s="50">
        <v>0</v>
      </c>
      <c r="H89" s="7"/>
      <c r="I89" s="37"/>
      <c r="J89" s="37"/>
      <c r="K89" s="37"/>
      <c r="L89" s="37"/>
      <c r="M89" s="37"/>
      <c r="N89" s="164"/>
      <c r="O89" s="164"/>
      <c r="P89" s="164"/>
      <c r="Q89" s="164"/>
      <c r="R89" s="164">
        <v>20000</v>
      </c>
      <c r="S89" s="220">
        <v>0</v>
      </c>
      <c r="T89" s="220"/>
      <c r="U89" s="220"/>
      <c r="V89" s="220"/>
      <c r="W89" s="220"/>
      <c r="X89" s="220"/>
      <c r="Y89" s="379"/>
      <c r="Z89" s="324"/>
    </row>
    <row r="90" spans="1:26" ht="15.75" x14ac:dyDescent="0.25">
      <c r="A90" s="443">
        <v>6</v>
      </c>
      <c r="B90" s="7" t="s">
        <v>11</v>
      </c>
      <c r="C90" s="7" t="s">
        <v>199</v>
      </c>
      <c r="D90" s="7"/>
      <c r="E90" s="433"/>
      <c r="F90" s="50"/>
      <c r="G90" s="50"/>
      <c r="H90" s="7"/>
      <c r="I90" s="37"/>
      <c r="J90" s="37"/>
      <c r="K90" s="37"/>
      <c r="L90" s="37"/>
      <c r="M90" s="37"/>
      <c r="N90" s="164"/>
      <c r="O90" s="164"/>
      <c r="P90" s="164"/>
      <c r="Q90" s="164">
        <v>20000</v>
      </c>
      <c r="R90" s="164">
        <v>20000</v>
      </c>
      <c r="S90" s="220">
        <v>10000</v>
      </c>
      <c r="T90" s="220">
        <v>10000</v>
      </c>
      <c r="U90" s="220">
        <f>10000+10000</f>
        <v>20000</v>
      </c>
      <c r="V90" s="220">
        <v>20000</v>
      </c>
      <c r="W90" s="220">
        <v>10000</v>
      </c>
      <c r="X90" s="220">
        <v>10000</v>
      </c>
      <c r="Y90" s="379">
        <f>10000+10000</f>
        <v>20000</v>
      </c>
      <c r="Z90" s="324" t="s">
        <v>259</v>
      </c>
    </row>
    <row r="91" spans="1:26" ht="15.75" hidden="1" x14ac:dyDescent="0.25">
      <c r="A91" s="443">
        <v>11</v>
      </c>
      <c r="B91" s="7" t="s">
        <v>11</v>
      </c>
      <c r="C91" s="7" t="s">
        <v>179</v>
      </c>
      <c r="D91" s="7"/>
      <c r="E91" s="594">
        <v>5000</v>
      </c>
      <c r="F91" s="50">
        <v>10000</v>
      </c>
      <c r="G91" s="50">
        <v>5000</v>
      </c>
      <c r="H91" s="7"/>
      <c r="I91" s="37">
        <v>6000</v>
      </c>
      <c r="J91" s="37">
        <v>7000</v>
      </c>
      <c r="K91" s="37">
        <v>7000</v>
      </c>
      <c r="L91" s="37">
        <v>10000</v>
      </c>
      <c r="M91" s="37">
        <v>7000</v>
      </c>
      <c r="N91" s="164">
        <v>3500</v>
      </c>
      <c r="O91" s="164">
        <v>3500</v>
      </c>
      <c r="P91" s="164">
        <f>O91+N91</f>
        <v>7000</v>
      </c>
      <c r="Q91" s="164">
        <v>0</v>
      </c>
      <c r="R91" s="164">
        <v>10000</v>
      </c>
      <c r="S91" s="220">
        <v>0</v>
      </c>
      <c r="T91" s="220"/>
      <c r="U91" s="220"/>
      <c r="V91" s="220"/>
      <c r="W91" s="220"/>
      <c r="X91" s="220"/>
      <c r="Y91" s="379"/>
      <c r="Z91" s="324"/>
    </row>
    <row r="92" spans="1:26" ht="15.75" hidden="1" x14ac:dyDescent="0.25">
      <c r="A92" s="443"/>
      <c r="B92" s="7" t="s">
        <v>11</v>
      </c>
      <c r="C92" s="7" t="s">
        <v>56</v>
      </c>
      <c r="D92" s="7"/>
      <c r="E92" s="594"/>
      <c r="F92" s="50"/>
      <c r="G92" s="50">
        <v>5000</v>
      </c>
      <c r="H92" s="7"/>
      <c r="I92" s="37"/>
      <c r="J92" s="37"/>
      <c r="K92" s="37"/>
      <c r="L92" s="37"/>
      <c r="M92" s="37"/>
      <c r="N92" s="164"/>
      <c r="O92" s="164"/>
      <c r="P92" s="164"/>
      <c r="Q92" s="164"/>
      <c r="R92" s="164"/>
      <c r="S92" s="220"/>
      <c r="T92" s="220"/>
      <c r="U92" s="220"/>
      <c r="V92" s="220"/>
      <c r="W92" s="220"/>
      <c r="X92" s="220"/>
      <c r="Y92" s="379"/>
      <c r="Z92" s="324"/>
    </row>
    <row r="93" spans="1:26" ht="15.75" hidden="1" x14ac:dyDescent="0.25">
      <c r="A93" s="443"/>
      <c r="B93" s="7" t="s">
        <v>47</v>
      </c>
      <c r="C93" s="7" t="s">
        <v>53</v>
      </c>
      <c r="D93" s="7"/>
      <c r="E93" s="594">
        <v>15000</v>
      </c>
      <c r="F93" s="50"/>
      <c r="G93" s="50"/>
      <c r="H93" s="7"/>
      <c r="I93" s="37"/>
      <c r="J93" s="37"/>
      <c r="K93" s="37"/>
      <c r="L93" s="37"/>
      <c r="M93" s="37"/>
      <c r="N93" s="164"/>
      <c r="O93" s="164"/>
      <c r="P93" s="164"/>
      <c r="Q93" s="164"/>
      <c r="R93" s="164"/>
      <c r="S93" s="220"/>
      <c r="T93" s="220"/>
      <c r="U93" s="220"/>
      <c r="V93" s="220"/>
      <c r="W93" s="220"/>
      <c r="X93" s="220"/>
      <c r="Y93" s="379"/>
      <c r="Z93" s="324"/>
    </row>
    <row r="94" spans="1:26" ht="15.75" hidden="1" x14ac:dyDescent="0.25">
      <c r="A94" s="443"/>
      <c r="B94" s="7"/>
      <c r="C94" s="7"/>
      <c r="D94" s="7"/>
      <c r="E94" s="594"/>
      <c r="F94" s="50">
        <v>15000</v>
      </c>
      <c r="G94" s="60"/>
      <c r="H94" s="7"/>
      <c r="I94" s="37"/>
      <c r="J94" s="37"/>
      <c r="K94" s="37"/>
      <c r="L94" s="37"/>
      <c r="M94" s="37"/>
      <c r="N94" s="164"/>
      <c r="O94" s="164"/>
      <c r="P94" s="164"/>
      <c r="Q94" s="164"/>
      <c r="R94" s="164"/>
      <c r="S94" s="220"/>
      <c r="T94" s="220"/>
      <c r="U94" s="220"/>
      <c r="V94" s="220"/>
      <c r="W94" s="220"/>
      <c r="X94" s="220"/>
      <c r="Y94" s="379"/>
      <c r="Z94" s="324"/>
    </row>
    <row r="95" spans="1:26" ht="15.75" hidden="1" x14ac:dyDescent="0.25">
      <c r="A95" s="443"/>
      <c r="B95" s="7" t="s">
        <v>15</v>
      </c>
      <c r="C95" s="7" t="s">
        <v>50</v>
      </c>
      <c r="D95" s="7"/>
      <c r="E95" s="433"/>
      <c r="F95" s="50"/>
      <c r="G95" s="50"/>
      <c r="H95" s="7"/>
      <c r="I95" s="37"/>
      <c r="J95" s="37"/>
      <c r="K95" s="37"/>
      <c r="L95" s="37"/>
      <c r="M95" s="37"/>
      <c r="N95" s="164"/>
      <c r="O95" s="164"/>
      <c r="P95" s="164"/>
      <c r="Q95" s="164"/>
      <c r="R95" s="164"/>
      <c r="S95" s="220"/>
      <c r="T95" s="220"/>
      <c r="U95" s="220"/>
      <c r="V95" s="220"/>
      <c r="W95" s="220"/>
      <c r="X95" s="220"/>
      <c r="Y95" s="379"/>
      <c r="Z95" s="324"/>
    </row>
    <row r="96" spans="1:26" ht="15.75" hidden="1" x14ac:dyDescent="0.25">
      <c r="A96" s="443"/>
      <c r="B96" s="7" t="s">
        <v>11</v>
      </c>
      <c r="C96" s="7" t="s">
        <v>59</v>
      </c>
      <c r="D96" s="7"/>
      <c r="E96" s="433"/>
      <c r="F96" s="50"/>
      <c r="G96" s="50"/>
      <c r="H96" s="7"/>
      <c r="I96" s="37"/>
      <c r="J96" s="37"/>
      <c r="K96" s="37"/>
      <c r="L96" s="37"/>
      <c r="M96" s="37"/>
      <c r="N96" s="164"/>
      <c r="O96" s="164"/>
      <c r="P96" s="164"/>
      <c r="Q96" s="164"/>
      <c r="R96" s="164"/>
      <c r="S96" s="220"/>
      <c r="T96" s="220"/>
      <c r="U96" s="220"/>
      <c r="V96" s="220"/>
      <c r="W96" s="220"/>
      <c r="X96" s="220"/>
      <c r="Y96" s="379"/>
      <c r="Z96" s="324"/>
    </row>
    <row r="97" spans="1:26" ht="15.75" hidden="1" x14ac:dyDescent="0.25">
      <c r="A97" s="443"/>
      <c r="B97" s="7" t="s">
        <v>11</v>
      </c>
      <c r="C97" s="7" t="s">
        <v>58</v>
      </c>
      <c r="D97" s="7"/>
      <c r="E97" s="433"/>
      <c r="F97" s="50"/>
      <c r="G97" s="50"/>
      <c r="H97" s="7"/>
      <c r="I97" s="37"/>
      <c r="J97" s="37"/>
      <c r="K97" s="37"/>
      <c r="L97" s="37"/>
      <c r="M97" s="37"/>
      <c r="N97" s="164"/>
      <c r="O97" s="164"/>
      <c r="P97" s="164"/>
      <c r="Q97" s="164"/>
      <c r="R97" s="164"/>
      <c r="S97" s="220"/>
      <c r="T97" s="220"/>
      <c r="U97" s="220"/>
      <c r="V97" s="220"/>
      <c r="W97" s="220"/>
      <c r="X97" s="220"/>
      <c r="Y97" s="379"/>
      <c r="Z97" s="324"/>
    </row>
    <row r="98" spans="1:26" ht="15.75" hidden="1" x14ac:dyDescent="0.25">
      <c r="A98" s="443"/>
      <c r="B98" s="7" t="s">
        <v>11</v>
      </c>
      <c r="C98" s="7" t="s">
        <v>99</v>
      </c>
      <c r="D98" s="7"/>
      <c r="E98" s="7"/>
      <c r="F98" s="50"/>
      <c r="G98" s="50"/>
      <c r="H98" s="7"/>
      <c r="I98" s="37">
        <v>15000</v>
      </c>
      <c r="J98" s="37">
        <v>0</v>
      </c>
      <c r="K98" s="37">
        <v>0</v>
      </c>
      <c r="L98" s="37"/>
      <c r="M98" s="37"/>
      <c r="N98" s="164"/>
      <c r="O98" s="164"/>
      <c r="P98" s="164"/>
      <c r="Q98" s="164"/>
      <c r="R98" s="164"/>
      <c r="S98" s="220"/>
      <c r="T98" s="220"/>
      <c r="U98" s="220"/>
      <c r="V98" s="220"/>
      <c r="W98" s="220"/>
      <c r="X98" s="220"/>
      <c r="Y98" s="379"/>
      <c r="Z98" s="324"/>
    </row>
    <row r="99" spans="1:26" ht="15.75" hidden="1" x14ac:dyDescent="0.25">
      <c r="A99" s="443"/>
      <c r="B99" s="7" t="s">
        <v>11</v>
      </c>
      <c r="C99" s="7" t="s">
        <v>100</v>
      </c>
      <c r="D99" s="7"/>
      <c r="E99" s="433"/>
      <c r="F99" s="50"/>
      <c r="G99" s="50"/>
      <c r="H99" s="7"/>
      <c r="I99" s="37">
        <v>10000</v>
      </c>
      <c r="J99" s="37">
        <v>0</v>
      </c>
      <c r="K99" s="37">
        <v>0</v>
      </c>
      <c r="L99" s="37"/>
      <c r="M99" s="37"/>
      <c r="N99" s="164"/>
      <c r="O99" s="164"/>
      <c r="P99" s="164"/>
      <c r="Q99" s="164"/>
      <c r="R99" s="164"/>
      <c r="S99" s="220"/>
      <c r="T99" s="220"/>
      <c r="U99" s="220"/>
      <c r="V99" s="220"/>
      <c r="W99" s="220"/>
      <c r="X99" s="220"/>
      <c r="Y99" s="379"/>
      <c r="Z99" s="324"/>
    </row>
    <row r="100" spans="1:26" ht="15.75" hidden="1" x14ac:dyDescent="0.25">
      <c r="A100" s="443"/>
      <c r="B100" s="7" t="s">
        <v>11</v>
      </c>
      <c r="C100" s="7" t="s">
        <v>12</v>
      </c>
      <c r="D100" s="7"/>
      <c r="E100" s="433">
        <v>10000</v>
      </c>
      <c r="F100" s="50">
        <v>12500</v>
      </c>
      <c r="G100" s="198">
        <v>10000</v>
      </c>
      <c r="H100" s="7"/>
      <c r="I100" s="37">
        <v>10000</v>
      </c>
      <c r="J100" s="37">
        <v>0</v>
      </c>
      <c r="K100" s="37">
        <v>0</v>
      </c>
      <c r="L100" s="37"/>
      <c r="M100" s="37"/>
      <c r="N100" s="164"/>
      <c r="O100" s="164"/>
      <c r="P100" s="164"/>
      <c r="Q100" s="164"/>
      <c r="R100" s="164"/>
      <c r="S100" s="220"/>
      <c r="T100" s="220"/>
      <c r="U100" s="220"/>
      <c r="V100" s="220"/>
      <c r="W100" s="220"/>
      <c r="X100" s="220"/>
      <c r="Y100" s="379"/>
      <c r="Z100" s="324"/>
    </row>
    <row r="101" spans="1:26" ht="15.75" hidden="1" x14ac:dyDescent="0.25">
      <c r="A101" s="443"/>
      <c r="B101" s="7" t="s">
        <v>11</v>
      </c>
      <c r="C101" s="7" t="s">
        <v>121</v>
      </c>
      <c r="D101" s="7"/>
      <c r="E101" s="433"/>
      <c r="F101" s="50"/>
      <c r="G101" s="198"/>
      <c r="H101" s="7"/>
      <c r="I101" s="37"/>
      <c r="J101" s="37"/>
      <c r="K101" s="37"/>
      <c r="L101" s="37">
        <v>20000</v>
      </c>
      <c r="M101" s="37"/>
      <c r="N101" s="164">
        <v>0</v>
      </c>
      <c r="O101" s="164">
        <v>0</v>
      </c>
      <c r="P101" s="164">
        <v>0</v>
      </c>
      <c r="Q101" s="164"/>
      <c r="R101" s="164"/>
      <c r="S101" s="220"/>
      <c r="T101" s="220"/>
      <c r="U101" s="220"/>
      <c r="V101" s="220"/>
      <c r="W101" s="220"/>
      <c r="X101" s="220"/>
      <c r="Y101" s="379"/>
      <c r="Z101" s="324"/>
    </row>
    <row r="102" spans="1:26" ht="15.75" hidden="1" x14ac:dyDescent="0.25">
      <c r="A102" s="443"/>
      <c r="B102" s="7" t="s">
        <v>11</v>
      </c>
      <c r="C102" s="7" t="s">
        <v>119</v>
      </c>
      <c r="D102" s="7"/>
      <c r="E102" s="433"/>
      <c r="F102" s="50"/>
      <c r="G102" s="198"/>
      <c r="H102" s="7"/>
      <c r="I102" s="37"/>
      <c r="J102" s="37"/>
      <c r="K102" s="37"/>
      <c r="L102" s="37">
        <v>20000</v>
      </c>
      <c r="M102" s="37"/>
      <c r="N102" s="164">
        <v>0</v>
      </c>
      <c r="O102" s="164">
        <v>0</v>
      </c>
      <c r="P102" s="164">
        <v>0</v>
      </c>
      <c r="Q102" s="164"/>
      <c r="R102" s="164"/>
      <c r="S102" s="220"/>
      <c r="T102" s="220"/>
      <c r="U102" s="220"/>
      <c r="V102" s="220"/>
      <c r="W102" s="220"/>
      <c r="X102" s="220"/>
      <c r="Y102" s="379"/>
      <c r="Z102" s="324"/>
    </row>
    <row r="103" spans="1:26" ht="15.75" hidden="1" x14ac:dyDescent="0.25">
      <c r="A103" s="443"/>
      <c r="B103" s="7" t="s">
        <v>11</v>
      </c>
      <c r="C103" s="7" t="s">
        <v>120</v>
      </c>
      <c r="D103" s="7"/>
      <c r="E103" s="433"/>
      <c r="F103" s="50"/>
      <c r="G103" s="198"/>
      <c r="H103" s="7"/>
      <c r="I103" s="37">
        <v>0</v>
      </c>
      <c r="J103" s="37"/>
      <c r="K103" s="37"/>
      <c r="L103" s="37">
        <v>10000</v>
      </c>
      <c r="M103" s="37"/>
      <c r="N103" s="164">
        <v>0</v>
      </c>
      <c r="O103" s="164">
        <v>0</v>
      </c>
      <c r="P103" s="164">
        <v>0</v>
      </c>
      <c r="Q103" s="164"/>
      <c r="R103" s="164"/>
      <c r="S103" s="220"/>
      <c r="T103" s="220"/>
      <c r="U103" s="220"/>
      <c r="V103" s="220"/>
      <c r="W103" s="220"/>
      <c r="X103" s="220"/>
      <c r="Y103" s="379"/>
      <c r="Z103" s="324"/>
    </row>
    <row r="104" spans="1:26" ht="15.75" hidden="1" x14ac:dyDescent="0.25">
      <c r="A104" s="443"/>
      <c r="B104" s="7" t="s">
        <v>11</v>
      </c>
      <c r="C104" s="7" t="s">
        <v>122</v>
      </c>
      <c r="D104" s="7"/>
      <c r="E104" s="433"/>
      <c r="F104" s="50"/>
      <c r="G104" s="198"/>
      <c r="H104" s="7"/>
      <c r="I104" s="37"/>
      <c r="J104" s="37"/>
      <c r="K104" s="37"/>
      <c r="L104" s="37">
        <v>10000</v>
      </c>
      <c r="M104" s="37"/>
      <c r="N104" s="164">
        <v>0</v>
      </c>
      <c r="O104" s="164">
        <v>0</v>
      </c>
      <c r="P104" s="164">
        <v>0</v>
      </c>
      <c r="Q104" s="164"/>
      <c r="R104" s="164"/>
      <c r="S104" s="220"/>
      <c r="T104" s="220"/>
      <c r="U104" s="220"/>
      <c r="V104" s="220"/>
      <c r="W104" s="220"/>
      <c r="X104" s="220"/>
      <c r="Y104" s="379"/>
      <c r="Z104" s="324"/>
    </row>
    <row r="105" spans="1:26" ht="15.75" x14ac:dyDescent="0.25">
      <c r="A105" s="443">
        <v>7</v>
      </c>
      <c r="B105" s="7" t="s">
        <v>5</v>
      </c>
      <c r="C105" s="7" t="s">
        <v>6</v>
      </c>
      <c r="D105" s="7"/>
      <c r="E105" s="433">
        <v>45000</v>
      </c>
      <c r="F105" s="50">
        <v>50000</v>
      </c>
      <c r="G105" s="50">
        <v>45000</v>
      </c>
      <c r="H105" s="7"/>
      <c r="I105" s="37">
        <v>45000</v>
      </c>
      <c r="J105" s="37">
        <v>20000</v>
      </c>
      <c r="K105" s="37">
        <v>20000</v>
      </c>
      <c r="L105" s="37">
        <v>0</v>
      </c>
      <c r="M105" s="37">
        <v>20000</v>
      </c>
      <c r="N105" s="164">
        <v>10000</v>
      </c>
      <c r="O105" s="164">
        <v>10000</v>
      </c>
      <c r="P105" s="164">
        <f>O105+N105</f>
        <v>20000</v>
      </c>
      <c r="Q105" s="164">
        <v>40000</v>
      </c>
      <c r="R105" s="164">
        <v>40000</v>
      </c>
      <c r="S105" s="220">
        <v>20000</v>
      </c>
      <c r="T105" s="220">
        <v>20000</v>
      </c>
      <c r="U105" s="220">
        <f>20000+20000</f>
        <v>40000</v>
      </c>
      <c r="V105" s="220">
        <v>40000</v>
      </c>
      <c r="W105" s="220">
        <v>20000</v>
      </c>
      <c r="X105" s="220">
        <v>20000</v>
      </c>
      <c r="Y105" s="379">
        <f>10000+10000+10000+10000</f>
        <v>40000</v>
      </c>
      <c r="Z105" s="324" t="s">
        <v>260</v>
      </c>
    </row>
    <row r="106" spans="1:26" ht="173.25" hidden="1" x14ac:dyDescent="0.25">
      <c r="A106" s="443"/>
      <c r="B106" s="54" t="s">
        <v>92</v>
      </c>
      <c r="C106" s="53" t="s">
        <v>93</v>
      </c>
      <c r="D106" s="7"/>
      <c r="E106" s="7"/>
      <c r="F106" s="7"/>
      <c r="G106" s="50">
        <v>14000</v>
      </c>
      <c r="H106" s="7"/>
      <c r="I106" s="37"/>
      <c r="J106" s="37"/>
      <c r="K106" s="37"/>
      <c r="L106" s="37"/>
      <c r="M106" s="37"/>
      <c r="N106" s="164"/>
      <c r="O106" s="164"/>
      <c r="P106" s="164"/>
      <c r="Q106" s="164"/>
      <c r="R106" s="164"/>
      <c r="S106" s="220"/>
      <c r="T106" s="220"/>
      <c r="U106" s="220"/>
      <c r="V106" s="220"/>
      <c r="W106" s="220"/>
      <c r="X106" s="220"/>
      <c r="Y106" s="379"/>
      <c r="Z106" s="324"/>
    </row>
    <row r="107" spans="1:26" ht="15.75" hidden="1" x14ac:dyDescent="0.25">
      <c r="A107" s="443"/>
      <c r="B107" s="7" t="s">
        <v>47</v>
      </c>
      <c r="C107" s="7" t="s">
        <v>39</v>
      </c>
      <c r="D107" s="7"/>
      <c r="E107" s="433">
        <v>10000</v>
      </c>
      <c r="F107" s="50">
        <v>20000</v>
      </c>
      <c r="G107" s="50">
        <v>0</v>
      </c>
      <c r="H107" s="7"/>
      <c r="I107" s="37"/>
      <c r="J107" s="37"/>
      <c r="K107" s="37"/>
      <c r="L107" s="37"/>
      <c r="M107" s="37"/>
      <c r="N107" s="164"/>
      <c r="O107" s="164"/>
      <c r="P107" s="164"/>
      <c r="Q107" s="164"/>
      <c r="R107" s="164"/>
      <c r="S107" s="220"/>
      <c r="T107" s="220"/>
      <c r="U107" s="220"/>
      <c r="V107" s="220"/>
      <c r="W107" s="220"/>
      <c r="X107" s="220"/>
      <c r="Y107" s="379"/>
      <c r="Z107" s="324"/>
    </row>
    <row r="108" spans="1:26" ht="15.75" hidden="1" x14ac:dyDescent="0.25">
      <c r="A108" s="443">
        <v>43</v>
      </c>
      <c r="B108" s="7" t="s">
        <v>11</v>
      </c>
      <c r="C108" s="7" t="s">
        <v>13</v>
      </c>
      <c r="D108" s="7"/>
      <c r="E108" s="433"/>
      <c r="F108" s="50"/>
      <c r="G108" s="50"/>
      <c r="H108" s="7"/>
      <c r="I108" s="37"/>
      <c r="J108" s="37" t="e">
        <f>#REF!+F112+F110+F109+F107+F105+F100+F94+F91+F89+#REF!+#REF!+F12+F11+F10+#REF!+F86+F19+F18+#REF!+F16+F14+F83+F82+F81+F80+F8+F79+F76+F74+F7+F73+F6+#REF!</f>
        <v>#REF!</v>
      </c>
      <c r="K108" s="37" t="e">
        <f>#REF!+G112+G110+G109+G107+G105+G100+G94+G91+G89+#REF!+#REF!+G12+G11+G10+#REF!+G86+G19+G18+#REF!+G16+G14+G83+G82+G81+G80+G8+G79+G76+G74+G7+G73+G6+#REF!</f>
        <v>#REF!</v>
      </c>
      <c r="L108" s="37"/>
      <c r="M108" s="37"/>
      <c r="N108" s="164"/>
      <c r="O108" s="164"/>
      <c r="P108" s="164"/>
      <c r="Q108" s="164"/>
      <c r="R108" s="164"/>
      <c r="S108" s="220"/>
      <c r="T108" s="220"/>
      <c r="U108" s="220"/>
      <c r="V108" s="220"/>
      <c r="W108" s="220"/>
      <c r="X108" s="220"/>
      <c r="Y108" s="379"/>
      <c r="Z108" s="324"/>
    </row>
    <row r="109" spans="1:26" ht="15.75" hidden="1" x14ac:dyDescent="0.25">
      <c r="A109" s="443"/>
      <c r="B109" s="7" t="s">
        <v>28</v>
      </c>
      <c r="C109" s="7" t="s">
        <v>29</v>
      </c>
      <c r="D109" s="7"/>
      <c r="E109" s="433"/>
      <c r="F109" s="50">
        <v>5000</v>
      </c>
      <c r="G109" s="50">
        <v>3000</v>
      </c>
      <c r="H109" s="7"/>
      <c r="I109" s="37">
        <v>3000</v>
      </c>
      <c r="J109" s="37">
        <v>0</v>
      </c>
      <c r="K109" s="37">
        <v>0</v>
      </c>
      <c r="L109" s="37">
        <v>0</v>
      </c>
      <c r="M109" s="37"/>
      <c r="N109" s="164"/>
      <c r="O109" s="164"/>
      <c r="P109" s="164"/>
      <c r="Q109" s="164"/>
      <c r="R109" s="164"/>
      <c r="S109" s="220"/>
      <c r="T109" s="220"/>
      <c r="U109" s="220"/>
      <c r="V109" s="220"/>
      <c r="W109" s="220"/>
      <c r="X109" s="220"/>
      <c r="Y109" s="379"/>
      <c r="Z109" s="324"/>
    </row>
    <row r="110" spans="1:26" ht="15" hidden="1" customHeight="1" x14ac:dyDescent="0.25">
      <c r="A110" s="443">
        <v>13</v>
      </c>
      <c r="B110" s="7" t="s">
        <v>28</v>
      </c>
      <c r="C110" s="7" t="s">
        <v>31</v>
      </c>
      <c r="D110" s="7"/>
      <c r="E110" s="433">
        <v>5000</v>
      </c>
      <c r="F110" s="50">
        <v>6000</v>
      </c>
      <c r="G110" s="50">
        <v>5000</v>
      </c>
      <c r="H110" s="7"/>
      <c r="I110" s="37">
        <v>5000</v>
      </c>
      <c r="J110" s="37">
        <v>2000</v>
      </c>
      <c r="K110" s="37">
        <v>2000</v>
      </c>
      <c r="L110" s="37">
        <v>5000</v>
      </c>
      <c r="M110" s="37">
        <v>2000</v>
      </c>
      <c r="N110" s="164">
        <v>2500</v>
      </c>
      <c r="O110" s="164">
        <v>0</v>
      </c>
      <c r="P110" s="164">
        <f>O110+N110</f>
        <v>2500</v>
      </c>
      <c r="Q110" s="164"/>
      <c r="R110" s="164">
        <v>0</v>
      </c>
      <c r="S110" s="220"/>
      <c r="T110" s="220"/>
      <c r="U110" s="220"/>
      <c r="V110" s="220"/>
      <c r="W110" s="220"/>
      <c r="X110" s="220"/>
      <c r="Y110" s="379"/>
      <c r="Z110" s="324"/>
    </row>
    <row r="111" spans="1:26" ht="15.75" x14ac:dyDescent="0.25">
      <c r="A111" s="443">
        <v>8</v>
      </c>
      <c r="B111" s="7" t="s">
        <v>32</v>
      </c>
      <c r="C111" s="7" t="s">
        <v>33</v>
      </c>
      <c r="D111" s="7"/>
      <c r="E111" s="433">
        <v>40000</v>
      </c>
      <c r="F111" s="50">
        <v>50000</v>
      </c>
      <c r="G111" s="50">
        <v>40000</v>
      </c>
      <c r="H111" s="7"/>
      <c r="I111" s="37">
        <v>40000</v>
      </c>
      <c r="J111" s="37">
        <v>20000</v>
      </c>
      <c r="K111" s="37">
        <v>20000</v>
      </c>
      <c r="L111" s="37">
        <v>40000</v>
      </c>
      <c r="M111" s="37">
        <v>20000</v>
      </c>
      <c r="N111" s="164">
        <v>10000</v>
      </c>
      <c r="O111" s="164">
        <v>27000</v>
      </c>
      <c r="P111" s="164">
        <f>O111+N111</f>
        <v>37000</v>
      </c>
      <c r="Q111" s="164">
        <v>40000</v>
      </c>
      <c r="R111" s="164">
        <v>40000</v>
      </c>
      <c r="S111" s="220">
        <v>20000</v>
      </c>
      <c r="T111" s="220">
        <v>20000</v>
      </c>
      <c r="U111" s="220">
        <f>20000+20000</f>
        <v>40000</v>
      </c>
      <c r="V111" s="220">
        <v>40000</v>
      </c>
      <c r="W111" s="220">
        <v>20000</v>
      </c>
      <c r="X111" s="220">
        <v>20000</v>
      </c>
      <c r="Y111" s="379">
        <f>10000+10000+10000+10000</f>
        <v>40000</v>
      </c>
      <c r="Z111" s="324" t="s">
        <v>261</v>
      </c>
    </row>
    <row r="112" spans="1:26" ht="15.75" x14ac:dyDescent="0.25">
      <c r="A112" s="443">
        <v>9</v>
      </c>
      <c r="B112" s="7" t="s">
        <v>28</v>
      </c>
      <c r="C112" s="7" t="s">
        <v>30</v>
      </c>
      <c r="D112" s="7"/>
      <c r="E112" s="433">
        <v>9500</v>
      </c>
      <c r="F112" s="50">
        <v>10000</v>
      </c>
      <c r="G112" s="50">
        <v>9500</v>
      </c>
      <c r="H112" s="7"/>
      <c r="I112" s="37">
        <v>9500</v>
      </c>
      <c r="J112" s="37">
        <v>3000</v>
      </c>
      <c r="K112" s="37">
        <v>3000</v>
      </c>
      <c r="L112" s="37">
        <v>5000</v>
      </c>
      <c r="M112" s="37">
        <v>5000</v>
      </c>
      <c r="N112" s="164">
        <v>0</v>
      </c>
      <c r="O112" s="164">
        <v>0</v>
      </c>
      <c r="P112" s="164">
        <v>0</v>
      </c>
      <c r="Q112" s="164">
        <v>3000</v>
      </c>
      <c r="R112" s="164">
        <v>6000</v>
      </c>
      <c r="S112" s="220">
        <v>1500</v>
      </c>
      <c r="T112" s="220">
        <v>1500</v>
      </c>
      <c r="U112" s="220">
        <v>3000</v>
      </c>
      <c r="V112" s="220"/>
      <c r="W112" s="220">
        <v>0</v>
      </c>
      <c r="X112" s="220">
        <v>3000</v>
      </c>
      <c r="Y112" s="164">
        <v>3000</v>
      </c>
      <c r="Z112" s="324" t="s">
        <v>263</v>
      </c>
    </row>
    <row r="113" spans="1:26" ht="15.75" hidden="1" x14ac:dyDescent="0.25">
      <c r="A113" s="443"/>
      <c r="B113" s="51"/>
      <c r="C113" s="143"/>
      <c r="D113" s="7"/>
      <c r="E113" s="144">
        <f>SUM(E6:E112)</f>
        <v>1137000</v>
      </c>
      <c r="F113" s="144">
        <f>SUM(F6:F112)</f>
        <v>1268500</v>
      </c>
      <c r="G113" s="144">
        <f>SUM(G6:G112)</f>
        <v>1161500</v>
      </c>
      <c r="H113" s="7"/>
      <c r="I113" s="94">
        <f ca="1">SUM(I6:I117)</f>
        <v>2553000</v>
      </c>
      <c r="J113" s="37"/>
      <c r="K113" s="37"/>
      <c r="L113" s="37"/>
      <c r="M113" s="37"/>
      <c r="N113" s="164"/>
      <c r="O113" s="164"/>
      <c r="P113" s="164"/>
      <c r="Q113" s="164"/>
      <c r="R113" s="164"/>
      <c r="S113" s="220"/>
      <c r="T113" s="220"/>
      <c r="U113" s="220"/>
      <c r="V113" s="220"/>
      <c r="W113" s="220"/>
      <c r="X113" s="220"/>
      <c r="Y113" s="164"/>
      <c r="Z113" s="302"/>
    </row>
    <row r="114" spans="1:26" ht="15.75" hidden="1" x14ac:dyDescent="0.25">
      <c r="A114" s="443">
        <v>14</v>
      </c>
      <c r="B114" s="51" t="s">
        <v>123</v>
      </c>
      <c r="C114" s="143" t="s">
        <v>170</v>
      </c>
      <c r="D114" s="7"/>
      <c r="E114" s="144"/>
      <c r="F114" s="144"/>
      <c r="G114" s="144"/>
      <c r="H114" s="7"/>
      <c r="I114" s="94"/>
      <c r="J114" s="37"/>
      <c r="K114" s="37"/>
      <c r="L114" s="37">
        <v>22000</v>
      </c>
      <c r="M114" s="37"/>
      <c r="N114" s="164"/>
      <c r="O114" s="164"/>
      <c r="P114" s="164"/>
      <c r="Q114" s="164"/>
      <c r="R114" s="164"/>
      <c r="S114" s="220"/>
      <c r="T114" s="220"/>
      <c r="U114" s="220"/>
      <c r="V114" s="220"/>
      <c r="W114" s="220"/>
      <c r="X114" s="220"/>
      <c r="Y114" s="164"/>
      <c r="Z114" s="302"/>
    </row>
    <row r="115" spans="1:26" ht="21" customHeight="1" x14ac:dyDescent="0.25">
      <c r="A115" s="443">
        <v>10</v>
      </c>
      <c r="B115" s="105" t="s">
        <v>47</v>
      </c>
      <c r="C115" s="143" t="s">
        <v>239</v>
      </c>
      <c r="D115" s="7"/>
      <c r="E115" s="144"/>
      <c r="F115" s="144"/>
      <c r="G115" s="144"/>
      <c r="H115" s="7"/>
      <c r="I115" s="94"/>
      <c r="J115" s="37"/>
      <c r="K115" s="37"/>
      <c r="L115" s="37"/>
      <c r="M115" s="37"/>
      <c r="N115" s="164"/>
      <c r="O115" s="164">
        <v>2500</v>
      </c>
      <c r="P115" s="164">
        <f>O115+N115</f>
        <v>2500</v>
      </c>
      <c r="Q115" s="164">
        <v>2000</v>
      </c>
      <c r="R115" s="164"/>
      <c r="S115" s="220">
        <v>0</v>
      </c>
      <c r="T115" s="220"/>
      <c r="U115" s="220"/>
      <c r="V115" s="220">
        <v>4000</v>
      </c>
      <c r="W115" s="220">
        <v>2000</v>
      </c>
      <c r="X115" s="220">
        <v>2000</v>
      </c>
      <c r="Y115" s="164">
        <f>2000+2000</f>
        <v>4000</v>
      </c>
      <c r="Z115" s="302" t="s">
        <v>262</v>
      </c>
    </row>
    <row r="116" spans="1:26" ht="18.75" x14ac:dyDescent="0.3">
      <c r="A116" s="69"/>
      <c r="B116" s="64"/>
      <c r="C116" s="405" t="s">
        <v>112</v>
      </c>
      <c r="D116" s="406"/>
      <c r="E116" s="407"/>
      <c r="F116" s="407"/>
      <c r="G116" s="407"/>
      <c r="H116" s="406"/>
      <c r="I116" s="407"/>
      <c r="J116" s="408">
        <f>J112+J110+J105+J91+J87+J86+J80+J79+J73</f>
        <v>197000</v>
      </c>
      <c r="K116" s="408">
        <f>K112+K110+K105+K91+K87+K86+K80+K79+K73</f>
        <v>197000</v>
      </c>
      <c r="L116" s="408">
        <f>L112+L110+L105+L91+L87+L86+L80+L79+L73+L101+L102+L103+L104</f>
        <v>570000</v>
      </c>
      <c r="M116" s="408">
        <f>M112+M110+M105+M91+M87+M86+M80+M79+M73</f>
        <v>204000</v>
      </c>
      <c r="N116" s="408">
        <f>N112+N110+N105+N91+N87+N86+N80+N79+N73+N111</f>
        <v>111000</v>
      </c>
      <c r="O116" s="408">
        <f>O112+O110+O105+O91+O87+O86+O80+O79+O73+O111+O115</f>
        <v>125500</v>
      </c>
      <c r="P116" s="408">
        <f>O116+N116</f>
        <v>236500</v>
      </c>
      <c r="Q116" s="408">
        <f>Q115+Q112+Q111+Q105+Q91+Q88+Q87+Q86+Q80+Q79+Q73+Q84+Q90</f>
        <v>311500.27</v>
      </c>
      <c r="R116" s="408">
        <f>R112+R110+R105+R91+R87+R86+R80+R79+R73+R88+R89+R90+R84+R85+R111</f>
        <v>696000</v>
      </c>
      <c r="S116" s="409">
        <f>S73+S80+S84+S86+S88+S90+S105+S111+S112</f>
        <v>154000</v>
      </c>
      <c r="T116" s="409">
        <f>T73+T80+T84+T86+T88+T90+T105+T111+T112</f>
        <v>154000</v>
      </c>
      <c r="U116" s="409">
        <f>U73+U80+U84+U86+U88+U90+U105+U111+U112</f>
        <v>308000</v>
      </c>
      <c r="V116" s="409">
        <f>V73+V81+V84+V86+V88+V90+V105+V111+V112+V115</f>
        <v>309000</v>
      </c>
      <c r="W116" s="409">
        <f>W73+W81+W84+W86+W88+W90+W105+W111+W112+W115</f>
        <v>154500</v>
      </c>
      <c r="X116" s="409">
        <f>SUM(X73:X115)</f>
        <v>157500</v>
      </c>
      <c r="Y116" s="408">
        <f>Y73+Y80+Y84+Y86+Y88+Y90+Y105+Y111+Y112+Y115</f>
        <v>312000</v>
      </c>
      <c r="Z116" s="302"/>
    </row>
    <row r="117" spans="1:26" ht="19.5" thickBot="1" x14ac:dyDescent="0.35">
      <c r="A117" s="72"/>
      <c r="B117" s="77"/>
      <c r="C117" s="410" t="s">
        <v>115</v>
      </c>
      <c r="D117" s="411"/>
      <c r="E117" s="412"/>
      <c r="F117" s="412"/>
      <c r="G117" s="412">
        <f>SUM(G6:G112)</f>
        <v>1161500</v>
      </c>
      <c r="H117" s="411"/>
      <c r="I117" s="412">
        <f>SUM(I6:I112)</f>
        <v>1497500</v>
      </c>
      <c r="J117" s="413">
        <f>J68+J116</f>
        <v>744000</v>
      </c>
      <c r="K117" s="413">
        <f>K68+K116</f>
        <v>744000</v>
      </c>
      <c r="L117" s="413">
        <f>L116+L68</f>
        <v>1546000</v>
      </c>
      <c r="M117" s="413">
        <f>M116+M68</f>
        <v>761000</v>
      </c>
      <c r="N117" s="414" t="e">
        <f>N116+N68</f>
        <v>#REF!</v>
      </c>
      <c r="O117" s="414" t="e">
        <f>O116+O68</f>
        <v>#REF!</v>
      </c>
      <c r="P117" s="414" t="e">
        <f>O117+N117</f>
        <v>#REF!</v>
      </c>
      <c r="Q117" s="414" t="e">
        <f>Q116+Q68</f>
        <v>#REF!</v>
      </c>
      <c r="R117" s="413">
        <f>R116+R68</f>
        <v>941500</v>
      </c>
      <c r="S117" s="413" t="e">
        <f>S116+S68</f>
        <v>#REF!</v>
      </c>
      <c r="T117" s="415" t="e">
        <f>T68+T116</f>
        <v>#REF!</v>
      </c>
      <c r="U117" s="415" t="e">
        <f>U116+U68</f>
        <v>#REF!</v>
      </c>
      <c r="V117" s="416">
        <f>V116+V68</f>
        <v>1805395.05</v>
      </c>
      <c r="W117" s="417">
        <f>W116+W68</f>
        <v>1238095.05</v>
      </c>
      <c r="X117" s="417">
        <f>X68+X116</f>
        <v>570300</v>
      </c>
      <c r="Y117" s="413">
        <f>Y116+Y68</f>
        <v>1803395.0499999998</v>
      </c>
      <c r="Z117" s="314"/>
    </row>
  </sheetData>
  <mergeCells count="71">
    <mergeCell ref="Y80:Y83"/>
    <mergeCell ref="E91:E92"/>
    <mergeCell ref="E93:E94"/>
    <mergeCell ref="P80:P83"/>
    <mergeCell ref="Q80:Q83"/>
    <mergeCell ref="R80:R83"/>
    <mergeCell ref="S80:S83"/>
    <mergeCell ref="T80:T83"/>
    <mergeCell ref="U80:U83"/>
    <mergeCell ref="J80:J83"/>
    <mergeCell ref="K80:K83"/>
    <mergeCell ref="L80:L83"/>
    <mergeCell ref="M80:M83"/>
    <mergeCell ref="N80:N83"/>
    <mergeCell ref="O80:O83"/>
    <mergeCell ref="A59:C59"/>
    <mergeCell ref="A65:B65"/>
    <mergeCell ref="A66:C66"/>
    <mergeCell ref="A71:U72"/>
    <mergeCell ref="Y71:Y72"/>
    <mergeCell ref="A80:A83"/>
    <mergeCell ref="E80:E83"/>
    <mergeCell ref="G80:G83"/>
    <mergeCell ref="H80:H83"/>
    <mergeCell ref="I80:I83"/>
    <mergeCell ref="A35:C35"/>
    <mergeCell ref="A37:C37"/>
    <mergeCell ref="A40:C40"/>
    <mergeCell ref="Q48:Q49"/>
    <mergeCell ref="S48:S49"/>
    <mergeCell ref="Y48:Y49"/>
    <mergeCell ref="W14:W17"/>
    <mergeCell ref="X14:X17"/>
    <mergeCell ref="Y14:Y17"/>
    <mergeCell ref="Z14:Z17"/>
    <mergeCell ref="A22:C22"/>
    <mergeCell ref="A30:C30"/>
    <mergeCell ref="Q14:Q17"/>
    <mergeCell ref="R14:R17"/>
    <mergeCell ref="S14:S17"/>
    <mergeCell ref="A14:A19"/>
    <mergeCell ref="B14:B19"/>
    <mergeCell ref="G14:G19"/>
    <mergeCell ref="H14:H19"/>
    <mergeCell ref="L14:L17"/>
    <mergeCell ref="M14:M18"/>
    <mergeCell ref="T14:T17"/>
    <mergeCell ref="U14:U17"/>
    <mergeCell ref="V14:V17"/>
    <mergeCell ref="P10:P13"/>
    <mergeCell ref="Q10:Q13"/>
    <mergeCell ref="R10:R13"/>
    <mergeCell ref="S10:S13"/>
    <mergeCell ref="O10:O13"/>
    <mergeCell ref="A5:C5"/>
    <mergeCell ref="A10:A13"/>
    <mergeCell ref="B10:B13"/>
    <mergeCell ref="C10:C13"/>
    <mergeCell ref="G10:G13"/>
    <mergeCell ref="I10:I13"/>
    <mergeCell ref="J10:J13"/>
    <mergeCell ref="K10:K13"/>
    <mergeCell ref="L10:L13"/>
    <mergeCell ref="M10:M13"/>
    <mergeCell ref="N10:N13"/>
    <mergeCell ref="V3:Y3"/>
    <mergeCell ref="A1:L1"/>
    <mergeCell ref="A3:A4"/>
    <mergeCell ref="B3:C3"/>
    <mergeCell ref="M3:P3"/>
    <mergeCell ref="Q3:U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29"/>
  <sheetViews>
    <sheetView workbookViewId="0">
      <selection activeCell="Y31" sqref="Y31"/>
    </sheetView>
  </sheetViews>
  <sheetFormatPr defaultRowHeight="15.75" x14ac:dyDescent="0.25"/>
  <cols>
    <col min="1" max="1" width="4.7109375" style="2" customWidth="1"/>
    <col min="2" max="2" width="35.85546875" style="2" bestFit="1" customWidth="1"/>
    <col min="3" max="3" width="50.5703125" style="2" customWidth="1"/>
    <col min="4" max="4" width="0.28515625" style="5" customWidth="1"/>
    <col min="5" max="5" width="13.7109375" style="2" hidden="1" customWidth="1"/>
    <col min="6" max="7" width="13.7109375" style="5" hidden="1" customWidth="1"/>
    <col min="8" max="8" width="13.42578125" style="2" hidden="1" customWidth="1"/>
    <col min="9" max="9" width="11.7109375" style="2" hidden="1" customWidth="1"/>
    <col min="10" max="10" width="13.140625" style="2" hidden="1" customWidth="1"/>
    <col min="11" max="11" width="13.5703125" style="2" hidden="1" customWidth="1"/>
    <col min="12" max="12" width="13.7109375" style="2" hidden="1" customWidth="1"/>
    <col min="13" max="13" width="13.85546875" style="2" hidden="1" customWidth="1"/>
    <col min="14" max="16" width="12.140625" style="2" hidden="1" customWidth="1"/>
    <col min="17" max="17" width="13.85546875" style="2" hidden="1" customWidth="1"/>
    <col min="18" max="18" width="15" style="2" hidden="1" customWidth="1"/>
    <col min="19" max="20" width="13.5703125" style="2" hidden="1" customWidth="1"/>
    <col min="21" max="21" width="3" style="2" hidden="1" customWidth="1"/>
    <col min="22" max="22" width="18.42578125" style="2" customWidth="1"/>
    <col min="23" max="23" width="18.28515625" style="2" customWidth="1"/>
    <col min="24" max="24" width="18.85546875" style="2" customWidth="1"/>
    <col min="25" max="25" width="18.140625" style="2" customWidth="1"/>
    <col min="26" max="26" width="19.42578125" style="2" customWidth="1"/>
  </cols>
  <sheetData>
    <row r="1" spans="1:26" ht="20.25" x14ac:dyDescent="0.3">
      <c r="A1" s="638" t="s">
        <v>313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</row>
    <row r="2" spans="1:26" x14ac:dyDescent="0.25">
      <c r="A2" s="514"/>
      <c r="B2" s="514"/>
      <c r="C2" s="514"/>
      <c r="D2" s="514"/>
      <c r="E2" s="514"/>
      <c r="F2" s="514"/>
      <c r="G2" s="514"/>
      <c r="H2" s="514"/>
      <c r="I2" s="514"/>
      <c r="J2" s="514"/>
      <c r="K2" s="514"/>
      <c r="L2" s="514"/>
    </row>
    <row r="3" spans="1:26" ht="25.5" x14ac:dyDescent="0.25">
      <c r="A3" s="593"/>
      <c r="B3" s="648" t="s">
        <v>113</v>
      </c>
      <c r="C3" s="648"/>
      <c r="D3" s="54"/>
      <c r="E3" s="482">
        <v>2018</v>
      </c>
      <c r="F3" s="482">
        <v>2019</v>
      </c>
      <c r="G3" s="482">
        <v>2019</v>
      </c>
      <c r="H3" s="54"/>
      <c r="I3" s="506">
        <v>2019</v>
      </c>
      <c r="J3" s="506">
        <v>2020</v>
      </c>
      <c r="K3" s="483">
        <v>2020</v>
      </c>
      <c r="L3" s="54"/>
      <c r="M3" s="607">
        <v>2021</v>
      </c>
      <c r="N3" s="607"/>
      <c r="O3" s="607"/>
      <c r="P3" s="645"/>
      <c r="Q3" s="645">
        <v>2022</v>
      </c>
      <c r="R3" s="646"/>
      <c r="S3" s="646"/>
      <c r="T3" s="646"/>
      <c r="U3" s="647"/>
      <c r="V3" s="645">
        <v>2024</v>
      </c>
      <c r="W3" s="646"/>
      <c r="X3" s="646"/>
      <c r="Y3" s="647"/>
      <c r="Z3" s="5"/>
    </row>
    <row r="4" spans="1:26" ht="63" x14ac:dyDescent="0.25">
      <c r="A4" s="593"/>
      <c r="B4" s="506" t="s">
        <v>0</v>
      </c>
      <c r="C4" s="211" t="s">
        <v>2</v>
      </c>
      <c r="D4" s="211"/>
      <c r="E4" s="212" t="s">
        <v>38</v>
      </c>
      <c r="F4" s="213" t="s">
        <v>87</v>
      </c>
      <c r="G4" s="213" t="s">
        <v>95</v>
      </c>
      <c r="H4" s="506"/>
      <c r="I4" s="214" t="s">
        <v>124</v>
      </c>
      <c r="J4" s="214" t="s">
        <v>124</v>
      </c>
      <c r="K4" s="498" t="s">
        <v>106</v>
      </c>
      <c r="L4" s="215" t="s">
        <v>125</v>
      </c>
      <c r="M4" s="215" t="s">
        <v>126</v>
      </c>
      <c r="N4" s="214" t="s">
        <v>159</v>
      </c>
      <c r="O4" s="214" t="s">
        <v>160</v>
      </c>
      <c r="P4" s="214" t="s">
        <v>124</v>
      </c>
      <c r="Q4" s="321" t="s">
        <v>174</v>
      </c>
      <c r="R4" s="321" t="s">
        <v>173</v>
      </c>
      <c r="S4" s="322" t="s">
        <v>194</v>
      </c>
      <c r="T4" s="322" t="s">
        <v>219</v>
      </c>
      <c r="U4" s="323" t="s">
        <v>232</v>
      </c>
      <c r="V4" s="321" t="s">
        <v>314</v>
      </c>
      <c r="W4" s="322" t="s">
        <v>315</v>
      </c>
      <c r="X4" s="322" t="s">
        <v>316</v>
      </c>
      <c r="Y4" s="323" t="s">
        <v>232</v>
      </c>
      <c r="Z4" s="49"/>
    </row>
    <row r="5" spans="1:26" x14ac:dyDescent="0.25">
      <c r="A5" s="578" t="s">
        <v>111</v>
      </c>
      <c r="B5" s="578"/>
      <c r="C5" s="578"/>
      <c r="D5" s="216"/>
      <c r="E5" s="217"/>
      <c r="F5" s="218"/>
      <c r="G5" s="218"/>
      <c r="H5" s="217"/>
      <c r="I5" s="219">
        <f>I6+I7+I8+I10+I14+I16+I17+I18</f>
        <v>754000</v>
      </c>
      <c r="J5" s="176">
        <f>J6+J7+J8+J10+J14+J16+J18+J19+J9+J17</f>
        <v>443000</v>
      </c>
      <c r="K5" s="176">
        <f>K6+K7+K8+K10+K14+K16+K18+K19+K9</f>
        <v>441000</v>
      </c>
      <c r="L5" s="176">
        <f>L6+L7+L8+L10+L14+L16+L18+L19+L9</f>
        <v>740000</v>
      </c>
      <c r="M5" s="176">
        <f>M6+M7+M8+M10+M14+M16+M18+M19+M9</f>
        <v>350000</v>
      </c>
      <c r="N5" s="171" t="e">
        <f>N8+N10+N14+N16+N17+N18+#REF!</f>
        <v>#REF!</v>
      </c>
      <c r="O5" s="171" t="e">
        <f>O8+O10+O14+O16+O17+O18+#REF!+#REF!</f>
        <v>#REF!</v>
      </c>
      <c r="P5" s="171" t="e">
        <f>SUM(N5:O5)</f>
        <v>#REF!</v>
      </c>
      <c r="Q5" s="176" t="e">
        <f>Q8+Q14+#REF!+#REF!+Q20+#REF!+#REF!</f>
        <v>#REF!</v>
      </c>
      <c r="R5" s="176">
        <f>R6+R7+R8+R10+R14+R16+R18+R19+R9</f>
        <v>0</v>
      </c>
      <c r="S5" s="315" t="e">
        <f>S8+S14+S20+#REF!</f>
        <v>#REF!</v>
      </c>
      <c r="T5" s="315" t="e">
        <f>T8+T14+T20+#REF!+#REF!+#REF!+#REF!</f>
        <v>#REF!</v>
      </c>
      <c r="U5" s="171" t="e">
        <f>U8+U14+U20+#REF!+#REF!+#REF!+#REF!</f>
        <v>#REF!</v>
      </c>
      <c r="V5" s="401">
        <f>V7+V8+V14+V20+V21+V22</f>
        <v>663500</v>
      </c>
      <c r="W5" s="401">
        <f>W8+W14</f>
        <v>265000</v>
      </c>
      <c r="X5" s="401">
        <f>X7+X8+X14+X20+X21+X22</f>
        <v>375000</v>
      </c>
      <c r="Y5" s="401">
        <f>Y7+Y8+Y14+Y20+Y21+Y22</f>
        <v>640000</v>
      </c>
      <c r="Z5" s="349"/>
    </row>
    <row r="6" spans="1:26" hidden="1" x14ac:dyDescent="0.25">
      <c r="A6" s="66">
        <v>1</v>
      </c>
      <c r="B6" s="92" t="s">
        <v>47</v>
      </c>
      <c r="C6" s="57" t="s">
        <v>23</v>
      </c>
      <c r="D6" s="57"/>
      <c r="E6" s="58">
        <v>17000</v>
      </c>
      <c r="F6" s="58">
        <v>17000</v>
      </c>
      <c r="G6" s="58">
        <v>17000</v>
      </c>
      <c r="H6" s="5" t="s">
        <v>89</v>
      </c>
      <c r="I6" s="207">
        <v>17000</v>
      </c>
      <c r="J6" s="83">
        <v>2000</v>
      </c>
      <c r="K6" s="83">
        <v>0</v>
      </c>
      <c r="L6" s="88">
        <v>0</v>
      </c>
      <c r="M6" s="107">
        <v>0</v>
      </c>
      <c r="N6" s="168">
        <v>0</v>
      </c>
      <c r="O6" s="168">
        <v>0</v>
      </c>
      <c r="P6" s="170">
        <v>0</v>
      </c>
      <c r="Q6" s="76"/>
      <c r="R6" s="88">
        <v>0</v>
      </c>
      <c r="S6" s="88">
        <v>0</v>
      </c>
      <c r="T6" s="37">
        <v>0</v>
      </c>
      <c r="U6" s="92"/>
      <c r="V6" s="92"/>
      <c r="W6" s="92"/>
      <c r="X6" s="92"/>
      <c r="Y6" s="7"/>
    </row>
    <row r="7" spans="1:26" hidden="1" x14ac:dyDescent="0.25">
      <c r="A7" s="452">
        <v>1</v>
      </c>
      <c r="B7" s="7" t="s">
        <v>47</v>
      </c>
      <c r="C7" s="7" t="s">
        <v>4</v>
      </c>
      <c r="D7" s="7"/>
      <c r="E7" s="507">
        <v>3000</v>
      </c>
      <c r="F7" s="50">
        <v>4000</v>
      </c>
      <c r="G7" s="50">
        <v>3000</v>
      </c>
      <c r="H7" s="5"/>
      <c r="I7" s="51">
        <v>3000</v>
      </c>
      <c r="J7" s="80">
        <v>1000</v>
      </c>
      <c r="K7" s="80">
        <v>1000</v>
      </c>
      <c r="L7" s="80">
        <v>0</v>
      </c>
      <c r="M7" s="96">
        <v>0</v>
      </c>
      <c r="N7" s="163">
        <v>0</v>
      </c>
      <c r="O7" s="163">
        <v>0</v>
      </c>
      <c r="P7" s="169">
        <v>0</v>
      </c>
      <c r="Q7" s="37"/>
      <c r="R7" s="80">
        <v>0</v>
      </c>
      <c r="S7" s="80">
        <v>0</v>
      </c>
      <c r="T7" s="37">
        <v>0</v>
      </c>
      <c r="U7" s="318"/>
      <c r="V7" s="76"/>
      <c r="W7" s="76"/>
      <c r="X7" s="76"/>
      <c r="Y7" s="37"/>
      <c r="Z7" s="399" t="s">
        <v>276</v>
      </c>
    </row>
    <row r="8" spans="1:26" ht="63" x14ac:dyDescent="0.25">
      <c r="A8" s="451">
        <v>1</v>
      </c>
      <c r="B8" s="105" t="s">
        <v>47</v>
      </c>
      <c r="C8" s="519" t="s">
        <v>317</v>
      </c>
      <c r="D8" s="56"/>
      <c r="E8" s="67">
        <v>540000</v>
      </c>
      <c r="F8" s="62">
        <v>650000</v>
      </c>
      <c r="G8" s="65">
        <v>560000</v>
      </c>
      <c r="H8" s="5" t="s">
        <v>91</v>
      </c>
      <c r="I8" s="61">
        <v>560000</v>
      </c>
      <c r="J8" s="81">
        <v>300000</v>
      </c>
      <c r="K8" s="81">
        <v>300000</v>
      </c>
      <c r="L8" s="88">
        <v>600000</v>
      </c>
      <c r="M8" s="107">
        <v>300000</v>
      </c>
      <c r="N8" s="141">
        <v>200000</v>
      </c>
      <c r="O8" s="141">
        <v>100000</v>
      </c>
      <c r="P8" s="164">
        <f>O8+N8</f>
        <v>300000</v>
      </c>
      <c r="Q8" s="334">
        <f>250000+250000</f>
        <v>500000</v>
      </c>
      <c r="R8" s="335">
        <v>0</v>
      </c>
      <c r="S8" s="336">
        <v>250000</v>
      </c>
      <c r="T8" s="336">
        <v>250000</v>
      </c>
      <c r="U8" s="193">
        <f>250000+250000</f>
        <v>500000</v>
      </c>
      <c r="V8" s="193">
        <f>250000+345000+23500</f>
        <v>618500</v>
      </c>
      <c r="W8" s="193">
        <v>250000</v>
      </c>
      <c r="X8" s="193">
        <v>345000</v>
      </c>
      <c r="Y8" s="193">
        <f>125000+125000+115000+115000+115000</f>
        <v>595000</v>
      </c>
      <c r="Z8" s="486" t="s">
        <v>264</v>
      </c>
    </row>
    <row r="9" spans="1:26" hidden="1" x14ac:dyDescent="0.25">
      <c r="A9" s="515">
        <v>4</v>
      </c>
      <c r="B9" s="499" t="s">
        <v>47</v>
      </c>
      <c r="C9" s="210" t="s">
        <v>201</v>
      </c>
      <c r="D9" s="56"/>
      <c r="E9" s="67"/>
      <c r="F9" s="62"/>
      <c r="G9" s="65"/>
      <c r="H9" s="5"/>
      <c r="I9" s="61"/>
      <c r="J9" s="82">
        <v>100000</v>
      </c>
      <c r="K9" s="82">
        <v>100000</v>
      </c>
      <c r="L9" s="82">
        <v>0</v>
      </c>
      <c r="M9" s="108">
        <v>0</v>
      </c>
      <c r="N9" s="163"/>
      <c r="O9" s="163"/>
      <c r="P9" s="169"/>
      <c r="Q9" s="193"/>
      <c r="R9" s="247">
        <v>0</v>
      </c>
      <c r="S9" s="247">
        <v>0</v>
      </c>
      <c r="T9" s="336"/>
      <c r="U9" s="337"/>
      <c r="V9" s="337"/>
      <c r="W9" s="337"/>
      <c r="X9" s="337"/>
      <c r="Y9" s="169"/>
      <c r="Z9" s="395"/>
    </row>
    <row r="10" spans="1:26" hidden="1" x14ac:dyDescent="0.25">
      <c r="A10" s="579">
        <v>5</v>
      </c>
      <c r="B10" s="584" t="s">
        <v>47</v>
      </c>
      <c r="C10" s="586" t="s">
        <v>97</v>
      </c>
      <c r="D10" s="7"/>
      <c r="E10" s="507">
        <v>20000</v>
      </c>
      <c r="F10" s="50">
        <v>30000</v>
      </c>
      <c r="G10" s="588">
        <v>64000</v>
      </c>
      <c r="H10" s="5"/>
      <c r="I10" s="590">
        <v>64000</v>
      </c>
      <c r="J10" s="582">
        <v>20000</v>
      </c>
      <c r="K10" s="582">
        <v>20000</v>
      </c>
      <c r="L10" s="582">
        <v>50000</v>
      </c>
      <c r="M10" s="557">
        <v>20000</v>
      </c>
      <c r="N10" s="561">
        <v>10000</v>
      </c>
      <c r="O10" s="561">
        <v>10000</v>
      </c>
      <c r="P10" s="564">
        <f>O10+N10</f>
        <v>20000</v>
      </c>
      <c r="Q10" s="569"/>
      <c r="R10" s="559">
        <v>0</v>
      </c>
      <c r="S10" s="567">
        <v>0</v>
      </c>
      <c r="T10" s="517"/>
      <c r="U10" s="337"/>
      <c r="V10" s="337"/>
      <c r="W10" s="337"/>
      <c r="X10" s="337"/>
      <c r="Y10" s="169"/>
      <c r="Z10" s="395"/>
    </row>
    <row r="11" spans="1:26" hidden="1" x14ac:dyDescent="0.25">
      <c r="A11" s="580"/>
      <c r="B11" s="585"/>
      <c r="C11" s="587"/>
      <c r="D11" s="7"/>
      <c r="E11" s="507">
        <v>15000</v>
      </c>
      <c r="F11" s="50">
        <v>20000</v>
      </c>
      <c r="G11" s="589"/>
      <c r="H11" s="5"/>
      <c r="I11" s="591"/>
      <c r="J11" s="583"/>
      <c r="K11" s="583"/>
      <c r="L11" s="583"/>
      <c r="M11" s="558"/>
      <c r="N11" s="562"/>
      <c r="O11" s="562"/>
      <c r="P11" s="564"/>
      <c r="Q11" s="570"/>
      <c r="R11" s="560"/>
      <c r="S11" s="568"/>
      <c r="T11" s="517"/>
      <c r="U11" s="337"/>
      <c r="V11" s="337"/>
      <c r="W11" s="337"/>
      <c r="X11" s="337"/>
      <c r="Y11" s="169"/>
      <c r="Z11" s="395"/>
    </row>
    <row r="12" spans="1:26" hidden="1" x14ac:dyDescent="0.25">
      <c r="A12" s="580"/>
      <c r="B12" s="585"/>
      <c r="C12" s="587"/>
      <c r="D12" s="7"/>
      <c r="E12" s="507"/>
      <c r="F12" s="50">
        <v>10000</v>
      </c>
      <c r="G12" s="589"/>
      <c r="H12" s="73" t="e">
        <f>#REF!+G10+G11+G12+#REF!+#REF!+G100+G97+G98</f>
        <v>#REF!</v>
      </c>
      <c r="I12" s="591"/>
      <c r="J12" s="583"/>
      <c r="K12" s="583"/>
      <c r="L12" s="583"/>
      <c r="M12" s="558"/>
      <c r="N12" s="562"/>
      <c r="O12" s="562"/>
      <c r="P12" s="564"/>
      <c r="Q12" s="570"/>
      <c r="R12" s="560"/>
      <c r="S12" s="568"/>
      <c r="T12" s="517"/>
      <c r="U12" s="337"/>
      <c r="V12" s="337"/>
      <c r="W12" s="337"/>
      <c r="X12" s="337"/>
      <c r="Y12" s="169"/>
      <c r="Z12" s="395"/>
    </row>
    <row r="13" spans="1:26" hidden="1" x14ac:dyDescent="0.25">
      <c r="A13" s="581"/>
      <c r="B13" s="585"/>
      <c r="C13" s="587"/>
      <c r="D13" s="56"/>
      <c r="E13" s="67">
        <v>15000</v>
      </c>
      <c r="F13" s="62">
        <v>0</v>
      </c>
      <c r="G13" s="589"/>
      <c r="H13" s="5"/>
      <c r="I13" s="591"/>
      <c r="J13" s="583"/>
      <c r="K13" s="583"/>
      <c r="L13" s="583"/>
      <c r="M13" s="558"/>
      <c r="N13" s="563"/>
      <c r="O13" s="563"/>
      <c r="P13" s="564"/>
      <c r="Q13" s="570"/>
      <c r="R13" s="560"/>
      <c r="S13" s="568"/>
      <c r="T13" s="517"/>
      <c r="U13" s="337"/>
      <c r="V13" s="337"/>
      <c r="W13" s="337"/>
      <c r="X13" s="337"/>
      <c r="Y13" s="169"/>
      <c r="Z13" s="395"/>
    </row>
    <row r="14" spans="1:26" x14ac:dyDescent="0.25">
      <c r="A14" s="624">
        <v>2</v>
      </c>
      <c r="B14" s="584" t="s">
        <v>47</v>
      </c>
      <c r="C14" s="584" t="s">
        <v>296</v>
      </c>
      <c r="D14" s="7"/>
      <c r="E14" s="507">
        <v>30000</v>
      </c>
      <c r="F14" s="55"/>
      <c r="G14" s="572">
        <f>52500+52500</f>
        <v>105000</v>
      </c>
      <c r="H14" s="575">
        <v>117500</v>
      </c>
      <c r="I14" s="63">
        <v>25000</v>
      </c>
      <c r="J14" s="80">
        <v>5000</v>
      </c>
      <c r="K14" s="80">
        <v>5000</v>
      </c>
      <c r="L14" s="582">
        <v>50000</v>
      </c>
      <c r="M14" s="557">
        <v>30000</v>
      </c>
      <c r="N14" s="141">
        <v>5000</v>
      </c>
      <c r="O14" s="141">
        <v>5000</v>
      </c>
      <c r="P14" s="164">
        <f>O14+N14</f>
        <v>10000</v>
      </c>
      <c r="Q14" s="596">
        <v>30000</v>
      </c>
      <c r="R14" s="559">
        <v>0</v>
      </c>
      <c r="S14" s="559">
        <v>15000</v>
      </c>
      <c r="T14" s="603">
        <v>15000</v>
      </c>
      <c r="U14" s="596">
        <f>15000+15000</f>
        <v>30000</v>
      </c>
      <c r="V14" s="596">
        <v>30000</v>
      </c>
      <c r="W14" s="596">
        <v>15000</v>
      </c>
      <c r="X14" s="596">
        <v>15000</v>
      </c>
      <c r="Y14" s="596">
        <f>15000+15000</f>
        <v>30000</v>
      </c>
      <c r="Z14" s="650" t="s">
        <v>241</v>
      </c>
    </row>
    <row r="15" spans="1:26" x14ac:dyDescent="0.25">
      <c r="A15" s="625"/>
      <c r="B15" s="585"/>
      <c r="C15" s="585"/>
      <c r="D15" s="7"/>
      <c r="E15" s="507">
        <v>25000</v>
      </c>
      <c r="F15" s="55"/>
      <c r="G15" s="573"/>
      <c r="H15" s="576"/>
      <c r="I15" s="63"/>
      <c r="J15" s="80"/>
      <c r="K15" s="80"/>
      <c r="L15" s="583"/>
      <c r="M15" s="558"/>
      <c r="N15" s="141"/>
      <c r="O15" s="141"/>
      <c r="P15" s="164"/>
      <c r="Q15" s="597"/>
      <c r="R15" s="560"/>
      <c r="S15" s="560"/>
      <c r="T15" s="604"/>
      <c r="U15" s="597"/>
      <c r="V15" s="597"/>
      <c r="W15" s="597"/>
      <c r="X15" s="597"/>
      <c r="Y15" s="597"/>
      <c r="Z15" s="651"/>
    </row>
    <row r="16" spans="1:26" x14ac:dyDescent="0.25">
      <c r="A16" s="625"/>
      <c r="B16" s="585"/>
      <c r="C16" s="649"/>
      <c r="D16" s="7"/>
      <c r="E16" s="507">
        <v>25000</v>
      </c>
      <c r="F16" s="55"/>
      <c r="G16" s="573"/>
      <c r="H16" s="576"/>
      <c r="I16" s="63">
        <v>25000</v>
      </c>
      <c r="J16" s="80">
        <v>5000</v>
      </c>
      <c r="K16" s="80">
        <v>5000</v>
      </c>
      <c r="L16" s="583"/>
      <c r="M16" s="558"/>
      <c r="N16" s="141">
        <v>5000</v>
      </c>
      <c r="O16" s="141">
        <v>5000</v>
      </c>
      <c r="P16" s="164">
        <f>O16+N16</f>
        <v>10000</v>
      </c>
      <c r="Q16" s="597"/>
      <c r="R16" s="560"/>
      <c r="S16" s="560"/>
      <c r="T16" s="604"/>
      <c r="U16" s="597"/>
      <c r="V16" s="597"/>
      <c r="W16" s="597"/>
      <c r="X16" s="597"/>
      <c r="Y16" s="597"/>
      <c r="Z16" s="651"/>
    </row>
    <row r="17" spans="1:28" ht="31.5" x14ac:dyDescent="0.25">
      <c r="A17" s="625"/>
      <c r="B17" s="585"/>
      <c r="C17" s="53" t="s">
        <v>294</v>
      </c>
      <c r="D17" s="7"/>
      <c r="E17" s="507"/>
      <c r="F17" s="55"/>
      <c r="G17" s="573"/>
      <c r="H17" s="576"/>
      <c r="I17" s="63">
        <v>25000</v>
      </c>
      <c r="J17" s="80">
        <v>5000</v>
      </c>
      <c r="K17" s="80"/>
      <c r="L17" s="614"/>
      <c r="M17" s="558"/>
      <c r="N17" s="141">
        <v>5000</v>
      </c>
      <c r="O17" s="141">
        <v>5000</v>
      </c>
      <c r="P17" s="164">
        <f>O17+N17</f>
        <v>10000</v>
      </c>
      <c r="Q17" s="598"/>
      <c r="R17" s="571"/>
      <c r="S17" s="571"/>
      <c r="T17" s="605"/>
      <c r="U17" s="598"/>
      <c r="V17" s="598"/>
      <c r="W17" s="598"/>
      <c r="X17" s="598"/>
      <c r="Y17" s="598"/>
      <c r="Z17" s="651"/>
    </row>
    <row r="18" spans="1:28" hidden="1" x14ac:dyDescent="0.25">
      <c r="A18" s="625"/>
      <c r="B18" s="585"/>
      <c r="C18" s="7" t="s">
        <v>109</v>
      </c>
      <c r="D18" s="7"/>
      <c r="E18" s="507"/>
      <c r="F18" s="55">
        <v>12500</v>
      </c>
      <c r="G18" s="573"/>
      <c r="H18" s="576"/>
      <c r="I18" s="63">
        <v>35000</v>
      </c>
      <c r="J18" s="80">
        <v>5000</v>
      </c>
      <c r="K18" s="80">
        <v>5000</v>
      </c>
      <c r="L18" s="500">
        <v>40000</v>
      </c>
      <c r="M18" s="574"/>
      <c r="N18" s="141">
        <v>5000</v>
      </c>
      <c r="O18" s="141">
        <v>5000</v>
      </c>
      <c r="P18" s="164">
        <f>O18+N18</f>
        <v>10000</v>
      </c>
      <c r="Q18" s="509">
        <v>0</v>
      </c>
      <c r="R18" s="502">
        <v>0</v>
      </c>
      <c r="S18" s="502">
        <v>0</v>
      </c>
      <c r="T18" s="502"/>
      <c r="U18" s="509"/>
      <c r="V18" s="509"/>
      <c r="W18" s="509"/>
      <c r="X18" s="509"/>
      <c r="Y18" s="510"/>
      <c r="Z18" s="487"/>
    </row>
    <row r="19" spans="1:28" hidden="1" x14ac:dyDescent="0.25">
      <c r="A19" s="625"/>
      <c r="B19" s="585"/>
      <c r="D19" s="56"/>
      <c r="E19" s="67">
        <v>40000</v>
      </c>
      <c r="F19" s="272"/>
      <c r="G19" s="573"/>
      <c r="H19" s="576"/>
      <c r="I19" s="273">
        <v>25000</v>
      </c>
      <c r="J19" s="111"/>
      <c r="K19" s="111">
        <v>5000</v>
      </c>
      <c r="L19" s="500"/>
      <c r="M19" s="513"/>
      <c r="N19" s="167"/>
      <c r="O19" s="167"/>
      <c r="P19" s="167"/>
      <c r="Q19" s="509"/>
      <c r="R19" s="502"/>
      <c r="S19" s="502"/>
      <c r="T19" s="502"/>
      <c r="U19" s="509"/>
      <c r="V19" s="509"/>
      <c r="W19" s="509"/>
      <c r="X19" s="509"/>
      <c r="Y19" s="510"/>
      <c r="Z19" s="487"/>
    </row>
    <row r="20" spans="1:28" ht="47.25" hidden="1" x14ac:dyDescent="0.25">
      <c r="A20" s="274">
        <v>4</v>
      </c>
      <c r="B20" s="105" t="s">
        <v>47</v>
      </c>
      <c r="C20" s="280" t="s">
        <v>267</v>
      </c>
      <c r="D20" s="7"/>
      <c r="E20" s="507"/>
      <c r="F20" s="55"/>
      <c r="G20" s="276"/>
      <c r="H20" s="277"/>
      <c r="I20" s="63"/>
      <c r="J20" s="82"/>
      <c r="K20" s="82"/>
      <c r="L20" s="278"/>
      <c r="M20" s="279"/>
      <c r="N20" s="141"/>
      <c r="O20" s="141"/>
      <c r="P20" s="141"/>
      <c r="Q20" s="510">
        <v>2999.73</v>
      </c>
      <c r="R20" s="504"/>
      <c r="S20" s="504">
        <v>2999.73</v>
      </c>
      <c r="T20" s="504">
        <v>0</v>
      </c>
      <c r="U20" s="510">
        <v>2995.75</v>
      </c>
      <c r="V20" s="510">
        <v>0</v>
      </c>
      <c r="W20" s="510"/>
      <c r="X20" s="510">
        <v>0</v>
      </c>
      <c r="Y20" s="510">
        <v>0</v>
      </c>
      <c r="Z20" s="488" t="s">
        <v>268</v>
      </c>
    </row>
    <row r="21" spans="1:28" ht="31.5" hidden="1" x14ac:dyDescent="0.25">
      <c r="A21" s="142">
        <v>5</v>
      </c>
      <c r="B21" s="105" t="s">
        <v>167</v>
      </c>
      <c r="C21" s="53" t="s">
        <v>168</v>
      </c>
      <c r="E21" s="87"/>
      <c r="F21" s="75"/>
      <c r="G21" s="75"/>
      <c r="H21" s="5"/>
      <c r="I21" s="64"/>
      <c r="J21" s="88"/>
      <c r="K21" s="88"/>
      <c r="L21" s="25"/>
      <c r="M21" s="107"/>
      <c r="N21" s="113"/>
      <c r="O21" s="113"/>
      <c r="P21" s="168"/>
      <c r="Q21" s="230"/>
      <c r="R21" s="25"/>
      <c r="S21" s="88"/>
      <c r="T21" s="88"/>
      <c r="U21" s="76"/>
      <c r="V21" s="76">
        <v>0</v>
      </c>
      <c r="W21" s="76"/>
      <c r="X21" s="76">
        <v>0</v>
      </c>
      <c r="Y21" s="37">
        <v>0</v>
      </c>
      <c r="Z21" s="488" t="s">
        <v>242</v>
      </c>
    </row>
    <row r="22" spans="1:28" ht="31.5" x14ac:dyDescent="0.25">
      <c r="A22" s="142">
        <v>3</v>
      </c>
      <c r="B22" s="105" t="s">
        <v>293</v>
      </c>
      <c r="C22" s="91" t="s">
        <v>168</v>
      </c>
      <c r="E22" s="87"/>
      <c r="F22" s="75"/>
      <c r="G22" s="75"/>
      <c r="H22" s="5"/>
      <c r="I22" s="64"/>
      <c r="J22" s="88"/>
      <c r="K22" s="88"/>
      <c r="L22" s="25"/>
      <c r="M22" s="107"/>
      <c r="N22" s="113"/>
      <c r="O22" s="113"/>
      <c r="P22" s="168"/>
      <c r="Q22" s="230"/>
      <c r="R22" s="25"/>
      <c r="S22" s="88"/>
      <c r="T22" s="88"/>
      <c r="U22" s="76"/>
      <c r="V22" s="308">
        <v>15000</v>
      </c>
      <c r="W22" s="308">
        <v>0</v>
      </c>
      <c r="X22" s="308">
        <v>15000</v>
      </c>
      <c r="Y22" s="177">
        <v>15000</v>
      </c>
      <c r="Z22" s="488" t="s">
        <v>242</v>
      </c>
    </row>
    <row r="23" spans="1:28" x14ac:dyDescent="0.25">
      <c r="A23" s="621" t="s">
        <v>101</v>
      </c>
      <c r="B23" s="622"/>
      <c r="C23" s="623"/>
      <c r="D23" s="147"/>
      <c r="E23" s="148"/>
      <c r="F23" s="148"/>
      <c r="G23" s="148"/>
      <c r="H23" s="147"/>
      <c r="I23" s="149">
        <f>I24+I25+I27</f>
        <v>96500</v>
      </c>
      <c r="J23" s="150">
        <f>J24+J25+J27</f>
        <v>87000</v>
      </c>
      <c r="K23" s="151">
        <f>K24+K25+K27</f>
        <v>87000</v>
      </c>
      <c r="L23" s="152">
        <f>L24+L27</f>
        <v>200000</v>
      </c>
      <c r="M23" s="153">
        <f>M24+M27+M25</f>
        <v>90000</v>
      </c>
      <c r="N23" s="145">
        <f>N24+N25+N27</f>
        <v>90000</v>
      </c>
      <c r="O23" s="145">
        <f>O24+O25+O27</f>
        <v>0</v>
      </c>
      <c r="P23" s="145">
        <f>O23+N23</f>
        <v>90000</v>
      </c>
      <c r="Q23" s="151">
        <f>Q24+Q27+Q25+Q29</f>
        <v>118000</v>
      </c>
      <c r="R23" s="151">
        <f>R24+R27</f>
        <v>200000</v>
      </c>
      <c r="S23" s="150">
        <f>S24+S25+S27+S29</f>
        <v>118000</v>
      </c>
      <c r="T23" s="150">
        <f>T24+T25+T26+T27+T29+T30</f>
        <v>7800</v>
      </c>
      <c r="U23" s="151">
        <f>U24+U25+U26+U29+U30</f>
        <v>125800</v>
      </c>
      <c r="V23" s="151">
        <f>V26+V28+V29+V30+V31</f>
        <v>169251.3</v>
      </c>
      <c r="W23" s="151">
        <f>W26+W29+W30</f>
        <v>166251.29999999999</v>
      </c>
      <c r="X23" s="151">
        <f>X28</f>
        <v>0</v>
      </c>
      <c r="Y23" s="151">
        <f>Y24+Y28+Y25+Y26+Y27+Y29+Y30+Y31</f>
        <v>169251.3</v>
      </c>
    </row>
    <row r="24" spans="1:28" hidden="1" x14ac:dyDescent="0.25">
      <c r="A24" s="59">
        <v>1</v>
      </c>
      <c r="B24" s="7" t="s">
        <v>65</v>
      </c>
      <c r="C24" s="7" t="s">
        <v>70</v>
      </c>
      <c r="D24" s="78"/>
      <c r="E24" s="79"/>
      <c r="F24" s="79"/>
      <c r="G24" s="79"/>
      <c r="H24" s="78"/>
      <c r="I24" s="51">
        <v>72500</v>
      </c>
      <c r="J24" s="37">
        <v>80000</v>
      </c>
      <c r="K24" s="37">
        <v>80000</v>
      </c>
      <c r="L24" s="80">
        <v>170000</v>
      </c>
      <c r="M24" s="96">
        <v>80000</v>
      </c>
      <c r="N24" s="141">
        <v>80000</v>
      </c>
      <c r="O24" s="141">
        <v>0</v>
      </c>
      <c r="P24" s="141">
        <f>O24+N24</f>
        <v>80000</v>
      </c>
      <c r="Q24" s="164">
        <v>13000</v>
      </c>
      <c r="R24" s="220">
        <v>170000</v>
      </c>
      <c r="S24" s="220">
        <v>13000</v>
      </c>
      <c r="T24" s="220">
        <v>0</v>
      </c>
      <c r="U24" s="164">
        <v>13000</v>
      </c>
      <c r="V24" s="164"/>
      <c r="W24" s="164"/>
      <c r="X24" s="164"/>
      <c r="Y24" s="164"/>
      <c r="Z24" s="28"/>
    </row>
    <row r="25" spans="1:28" hidden="1" x14ac:dyDescent="0.25">
      <c r="A25" s="59">
        <v>2</v>
      </c>
      <c r="B25" s="7" t="s">
        <v>78</v>
      </c>
      <c r="C25" s="7" t="s">
        <v>94</v>
      </c>
      <c r="E25" s="75"/>
      <c r="F25" s="75"/>
      <c r="G25" s="75"/>
      <c r="H25" s="5"/>
      <c r="I25" s="51">
        <v>14000</v>
      </c>
      <c r="J25" s="37">
        <v>5000</v>
      </c>
      <c r="K25" s="37">
        <v>5000</v>
      </c>
      <c r="L25" s="80">
        <v>0</v>
      </c>
      <c r="M25" s="96">
        <v>5000</v>
      </c>
      <c r="N25" s="141">
        <v>5000</v>
      </c>
      <c r="O25" s="141">
        <v>0</v>
      </c>
      <c r="P25" s="141">
        <f t="shared" ref="P25:P27" si="0">O25+N25</f>
        <v>5000</v>
      </c>
      <c r="Q25" s="164">
        <v>5000</v>
      </c>
      <c r="R25" s="220">
        <v>0</v>
      </c>
      <c r="S25" s="220">
        <v>5000</v>
      </c>
      <c r="T25" s="164">
        <v>0</v>
      </c>
      <c r="U25" s="164">
        <v>5000</v>
      </c>
      <c r="V25" s="164"/>
      <c r="W25" s="164" t="s">
        <v>236</v>
      </c>
      <c r="X25" s="164"/>
      <c r="Y25" s="164"/>
      <c r="Z25" s="326"/>
    </row>
    <row r="26" spans="1:28" ht="31.5" hidden="1" x14ac:dyDescent="0.25">
      <c r="A26" s="71">
        <v>1</v>
      </c>
      <c r="B26" s="54" t="s">
        <v>78</v>
      </c>
      <c r="C26" s="53" t="s">
        <v>227</v>
      </c>
      <c r="E26" s="75"/>
      <c r="F26" s="75"/>
      <c r="G26" s="75"/>
      <c r="H26" s="5"/>
      <c r="I26" s="51"/>
      <c r="J26" s="37"/>
      <c r="K26" s="37"/>
      <c r="L26" s="80"/>
      <c r="M26" s="96"/>
      <c r="N26" s="141"/>
      <c r="O26" s="141"/>
      <c r="P26" s="141"/>
      <c r="Q26" s="164"/>
      <c r="R26" s="220"/>
      <c r="S26" s="220"/>
      <c r="T26" s="164">
        <v>2800</v>
      </c>
      <c r="U26" s="164">
        <v>2800</v>
      </c>
      <c r="V26" s="193">
        <v>0</v>
      </c>
      <c r="W26" s="193">
        <v>0</v>
      </c>
      <c r="X26" s="193"/>
      <c r="Y26" s="193">
        <v>0</v>
      </c>
      <c r="Z26" s="396" t="s">
        <v>243</v>
      </c>
    </row>
    <row r="27" spans="1:28" hidden="1" x14ac:dyDescent="0.25">
      <c r="A27" s="59">
        <v>4</v>
      </c>
      <c r="B27" s="7" t="s">
        <v>65</v>
      </c>
      <c r="C27" s="7" t="s">
        <v>66</v>
      </c>
      <c r="E27" s="75"/>
      <c r="F27" s="75"/>
      <c r="G27" s="75"/>
      <c r="H27" s="5"/>
      <c r="I27" s="51">
        <v>10000</v>
      </c>
      <c r="J27" s="37">
        <v>2000</v>
      </c>
      <c r="K27" s="37">
        <v>2000</v>
      </c>
      <c r="L27" s="80">
        <v>30000</v>
      </c>
      <c r="M27" s="96">
        <v>5000</v>
      </c>
      <c r="N27" s="141">
        <v>5000</v>
      </c>
      <c r="O27" s="141">
        <v>0</v>
      </c>
      <c r="P27" s="141">
        <f t="shared" si="0"/>
        <v>5000</v>
      </c>
      <c r="Q27" s="164">
        <v>0</v>
      </c>
      <c r="R27" s="220">
        <v>30000</v>
      </c>
      <c r="S27" s="220">
        <v>0</v>
      </c>
      <c r="T27" s="164">
        <v>0</v>
      </c>
      <c r="U27" s="164">
        <v>0</v>
      </c>
      <c r="V27" s="164"/>
      <c r="W27" s="164"/>
      <c r="X27" s="164"/>
      <c r="Y27" s="164"/>
      <c r="Z27" s="28"/>
    </row>
    <row r="28" spans="1:28" ht="31.5" hidden="1" x14ac:dyDescent="0.25">
      <c r="A28" s="418">
        <v>2</v>
      </c>
      <c r="B28" s="54" t="s">
        <v>78</v>
      </c>
      <c r="C28" s="53" t="s">
        <v>227</v>
      </c>
      <c r="E28" s="75"/>
      <c r="F28" s="75"/>
      <c r="G28" s="75"/>
      <c r="H28" s="5"/>
      <c r="I28" s="51"/>
      <c r="J28" s="37"/>
      <c r="K28" s="37"/>
      <c r="L28" s="80"/>
      <c r="M28" s="96"/>
      <c r="N28" s="141"/>
      <c r="O28" s="141"/>
      <c r="P28" s="141"/>
      <c r="Q28" s="220"/>
      <c r="R28" s="220"/>
      <c r="S28" s="220"/>
      <c r="T28" s="220"/>
      <c r="U28" s="164"/>
      <c r="V28" s="164">
        <v>0</v>
      </c>
      <c r="W28" s="164">
        <v>0</v>
      </c>
      <c r="X28" s="164">
        <v>0</v>
      </c>
      <c r="Y28" s="164">
        <v>0</v>
      </c>
      <c r="Z28" s="28"/>
    </row>
    <row r="29" spans="1:28" ht="63" x14ac:dyDescent="0.25">
      <c r="A29" s="142">
        <v>1</v>
      </c>
      <c r="B29" s="137" t="s">
        <v>209</v>
      </c>
      <c r="C29" s="421" t="s">
        <v>229</v>
      </c>
      <c r="E29" s="75"/>
      <c r="F29" s="75"/>
      <c r="G29" s="75"/>
      <c r="H29" s="5"/>
      <c r="I29" s="51"/>
      <c r="J29" s="37"/>
      <c r="K29" s="37"/>
      <c r="L29" s="80"/>
      <c r="M29" s="96"/>
      <c r="N29" s="141"/>
      <c r="O29" s="141"/>
      <c r="P29" s="141"/>
      <c r="Q29" s="247">
        <v>100000</v>
      </c>
      <c r="R29" s="247"/>
      <c r="S29" s="247">
        <v>100000</v>
      </c>
      <c r="T29" s="247">
        <v>0</v>
      </c>
      <c r="U29" s="193">
        <f>70000+30000</f>
        <v>100000</v>
      </c>
      <c r="V29" s="193">
        <f>150000+16251.3</f>
        <v>166251.29999999999</v>
      </c>
      <c r="W29" s="193">
        <f>150000+16251.3</f>
        <v>166251.29999999999</v>
      </c>
      <c r="X29" s="193">
        <v>0</v>
      </c>
      <c r="Y29" s="193">
        <f>50000+50000+50000+16251.3</f>
        <v>166251.29999999999</v>
      </c>
      <c r="Z29" s="489" t="s">
        <v>246</v>
      </c>
      <c r="AB29" t="s">
        <v>319</v>
      </c>
    </row>
    <row r="30" spans="1:28" ht="63.75" hidden="1" x14ac:dyDescent="0.25">
      <c r="A30" s="54">
        <v>3</v>
      </c>
      <c r="B30" s="137" t="s">
        <v>244</v>
      </c>
      <c r="C30" s="397" t="s">
        <v>245</v>
      </c>
      <c r="E30" s="75"/>
      <c r="F30" s="75"/>
      <c r="G30" s="75"/>
      <c r="H30" s="5"/>
      <c r="I30" s="51"/>
      <c r="J30" s="37"/>
      <c r="K30" s="37"/>
      <c r="L30" s="80"/>
      <c r="M30" s="96"/>
      <c r="N30" s="141"/>
      <c r="O30" s="141"/>
      <c r="P30" s="141"/>
      <c r="Q30" s="248"/>
      <c r="R30" s="248"/>
      <c r="S30" s="248"/>
      <c r="T30" s="336">
        <v>5000</v>
      </c>
      <c r="U30" s="334">
        <v>5000</v>
      </c>
      <c r="V30" s="334">
        <v>0</v>
      </c>
      <c r="W30" s="334">
        <v>0</v>
      </c>
      <c r="X30" s="334">
        <v>0</v>
      </c>
      <c r="Y30" s="193">
        <v>0</v>
      </c>
      <c r="Z30" s="28"/>
    </row>
    <row r="31" spans="1:28" ht="47.25" x14ac:dyDescent="0.25">
      <c r="A31" s="263">
        <v>2</v>
      </c>
      <c r="B31" s="137" t="s">
        <v>301</v>
      </c>
      <c r="C31" s="484" t="s">
        <v>302</v>
      </c>
      <c r="E31" s="75"/>
      <c r="F31" s="75"/>
      <c r="G31" s="75"/>
      <c r="H31" s="5"/>
      <c r="I31" s="51"/>
      <c r="J31" s="37"/>
      <c r="K31" s="37"/>
      <c r="L31" s="80"/>
      <c r="M31" s="96"/>
      <c r="N31" s="141"/>
      <c r="O31" s="141"/>
      <c r="P31" s="141"/>
      <c r="Q31" s="248"/>
      <c r="R31" s="248"/>
      <c r="S31" s="248"/>
      <c r="T31" s="336"/>
      <c r="U31" s="334"/>
      <c r="V31" s="334">
        <v>3000</v>
      </c>
      <c r="W31" s="334"/>
      <c r="X31" s="334">
        <v>3000</v>
      </c>
      <c r="Y31" s="193">
        <v>3000</v>
      </c>
      <c r="Z31" s="490" t="s">
        <v>243</v>
      </c>
    </row>
    <row r="32" spans="1:28" x14ac:dyDescent="0.25">
      <c r="A32" s="615" t="s">
        <v>103</v>
      </c>
      <c r="B32" s="616"/>
      <c r="C32" s="617"/>
      <c r="D32" s="154"/>
      <c r="E32" s="155"/>
      <c r="F32" s="155"/>
      <c r="G32" s="155"/>
      <c r="H32" s="154"/>
      <c r="I32" s="156">
        <f>I33</f>
        <v>3000</v>
      </c>
      <c r="J32" s="151">
        <f>J33</f>
        <v>2000</v>
      </c>
      <c r="K32" s="151">
        <f>K33</f>
        <v>2000</v>
      </c>
      <c r="L32" s="158">
        <f>L33</f>
        <v>4000</v>
      </c>
      <c r="M32" s="159">
        <f>M33+M34</f>
        <v>2000</v>
      </c>
      <c r="N32" s="146">
        <f>N33+N34+N35</f>
        <v>6000</v>
      </c>
      <c r="O32" s="146">
        <f>O33+O34+O36</f>
        <v>4000</v>
      </c>
      <c r="P32" s="146">
        <f t="shared" ref="P32:P45" si="1">O32+N32</f>
        <v>10000</v>
      </c>
      <c r="Q32" s="158">
        <f t="shared" ref="Q32:W32" si="2">Q33</f>
        <v>2000</v>
      </c>
      <c r="R32" s="158">
        <f t="shared" si="2"/>
        <v>4000</v>
      </c>
      <c r="S32" s="158">
        <f t="shared" si="2"/>
        <v>2000</v>
      </c>
      <c r="T32" s="158">
        <f t="shared" si="2"/>
        <v>0</v>
      </c>
      <c r="U32" s="157">
        <f t="shared" si="2"/>
        <v>2000</v>
      </c>
      <c r="V32" s="151">
        <f t="shared" si="2"/>
        <v>5000</v>
      </c>
      <c r="W32" s="151">
        <f t="shared" si="2"/>
        <v>5000</v>
      </c>
      <c r="X32" s="151">
        <f>X33</f>
        <v>0</v>
      </c>
      <c r="Y32" s="151">
        <f>Y33</f>
        <v>5000</v>
      </c>
    </row>
    <row r="33" spans="1:26" ht="47.25" x14ac:dyDescent="0.25">
      <c r="A33" s="451">
        <v>1</v>
      </c>
      <c r="B33" s="54" t="s">
        <v>72</v>
      </c>
      <c r="C33" s="289" t="s">
        <v>279</v>
      </c>
      <c r="E33" s="75"/>
      <c r="F33" s="75"/>
      <c r="G33" s="75"/>
      <c r="H33" s="5"/>
      <c r="I33" s="51">
        <v>3000</v>
      </c>
      <c r="J33" s="37">
        <v>2000</v>
      </c>
      <c r="K33" s="37">
        <v>2000</v>
      </c>
      <c r="L33" s="80">
        <v>4000</v>
      </c>
      <c r="M33" s="96">
        <v>1000</v>
      </c>
      <c r="N33" s="141">
        <v>1000</v>
      </c>
      <c r="O33" s="141">
        <v>0</v>
      </c>
      <c r="P33" s="141">
        <f t="shared" si="1"/>
        <v>1000</v>
      </c>
      <c r="Q33" s="164">
        <v>2000</v>
      </c>
      <c r="R33" s="220">
        <v>4000</v>
      </c>
      <c r="S33" s="220">
        <v>2000</v>
      </c>
      <c r="T33" s="220">
        <v>0</v>
      </c>
      <c r="U33" s="164">
        <v>2000</v>
      </c>
      <c r="V33" s="193">
        <v>5000</v>
      </c>
      <c r="W33" s="193">
        <v>5000</v>
      </c>
      <c r="X33" s="193">
        <v>0</v>
      </c>
      <c r="Y33" s="193">
        <v>5000</v>
      </c>
      <c r="Z33" s="520" t="s">
        <v>247</v>
      </c>
    </row>
    <row r="34" spans="1:26" ht="63" hidden="1" x14ac:dyDescent="0.25">
      <c r="A34" s="70">
        <v>2</v>
      </c>
      <c r="B34" s="105" t="s">
        <v>140</v>
      </c>
      <c r="C34" s="91" t="s">
        <v>116</v>
      </c>
      <c r="E34" s="75"/>
      <c r="F34" s="75"/>
      <c r="G34" s="75"/>
      <c r="H34" s="5"/>
      <c r="I34" s="51"/>
      <c r="J34" s="37"/>
      <c r="K34" s="37"/>
      <c r="L34" s="82" t="s">
        <v>117</v>
      </c>
      <c r="M34" s="108">
        <v>1000</v>
      </c>
      <c r="N34" s="165">
        <v>1000</v>
      </c>
      <c r="O34" s="165">
        <v>0</v>
      </c>
      <c r="P34" s="165">
        <f t="shared" si="1"/>
        <v>1000</v>
      </c>
      <c r="Q34" s="177">
        <v>0</v>
      </c>
      <c r="R34" s="82">
        <v>0</v>
      </c>
      <c r="S34" s="82">
        <v>0</v>
      </c>
      <c r="T34" s="309"/>
      <c r="U34" s="308"/>
      <c r="V34" s="308"/>
      <c r="W34" s="308"/>
      <c r="X34" s="308"/>
      <c r="Y34" s="177"/>
    </row>
    <row r="35" spans="1:26" ht="31.5" hidden="1" x14ac:dyDescent="0.25">
      <c r="A35" s="70">
        <v>3</v>
      </c>
      <c r="B35" s="53" t="s">
        <v>164</v>
      </c>
      <c r="C35" s="54" t="s">
        <v>195</v>
      </c>
      <c r="E35" s="75"/>
      <c r="F35" s="75"/>
      <c r="G35" s="75"/>
      <c r="H35" s="5"/>
      <c r="I35" s="51"/>
      <c r="J35" s="37"/>
      <c r="K35" s="37"/>
      <c r="L35" s="82"/>
      <c r="M35" s="108"/>
      <c r="N35" s="165">
        <v>4000</v>
      </c>
      <c r="O35" s="165">
        <v>0</v>
      </c>
      <c r="P35" s="165">
        <f t="shared" si="1"/>
        <v>4000</v>
      </c>
      <c r="Q35" s="177">
        <v>0</v>
      </c>
      <c r="R35" s="82">
        <v>0</v>
      </c>
      <c r="S35" s="82">
        <v>0</v>
      </c>
      <c r="T35" s="309"/>
      <c r="U35" s="308"/>
      <c r="V35" s="308"/>
      <c r="W35" s="308"/>
      <c r="X35" s="308"/>
      <c r="Y35" s="177"/>
    </row>
    <row r="36" spans="1:26" ht="31.5" hidden="1" x14ac:dyDescent="0.25">
      <c r="A36" s="186">
        <v>4</v>
      </c>
      <c r="B36" s="89" t="s">
        <v>164</v>
      </c>
      <c r="C36" s="287" t="s">
        <v>165</v>
      </c>
      <c r="E36" s="75"/>
      <c r="F36" s="75"/>
      <c r="G36" s="75"/>
      <c r="H36" s="5"/>
      <c r="I36" s="61"/>
      <c r="J36" s="95"/>
      <c r="K36" s="95"/>
      <c r="L36" s="111"/>
      <c r="M36" s="112"/>
      <c r="N36" s="166">
        <v>0</v>
      </c>
      <c r="O36" s="166">
        <v>4000</v>
      </c>
      <c r="P36" s="166">
        <f t="shared" si="1"/>
        <v>4000</v>
      </c>
      <c r="Q36" s="110">
        <v>0</v>
      </c>
      <c r="R36" s="111">
        <v>0</v>
      </c>
      <c r="S36" s="111">
        <v>0</v>
      </c>
      <c r="T36" s="309"/>
      <c r="U36" s="308"/>
      <c r="V36" s="308"/>
      <c r="W36" s="308"/>
      <c r="X36" s="308"/>
      <c r="Y36" s="177"/>
    </row>
    <row r="37" spans="1:26" x14ac:dyDescent="0.25">
      <c r="A37" s="626" t="s">
        <v>211</v>
      </c>
      <c r="B37" s="627"/>
      <c r="C37" s="628"/>
      <c r="D37" s="147"/>
      <c r="E37" s="148"/>
      <c r="F37" s="148"/>
      <c r="G37" s="148"/>
      <c r="H37" s="147"/>
      <c r="I37" s="206"/>
      <c r="J37" s="268"/>
      <c r="K37" s="268"/>
      <c r="L37" s="269"/>
      <c r="M37" s="270"/>
      <c r="N37" s="271"/>
      <c r="O37" s="271"/>
      <c r="P37" s="271"/>
      <c r="Q37" s="150">
        <f>Q38</f>
        <v>1500</v>
      </c>
      <c r="R37" s="269"/>
      <c r="S37" s="150">
        <f t="shared" ref="S37:Y37" si="3">S38</f>
        <v>1500</v>
      </c>
      <c r="T37" s="150">
        <f t="shared" si="3"/>
        <v>0</v>
      </c>
      <c r="U37" s="151">
        <f t="shared" si="3"/>
        <v>1500</v>
      </c>
      <c r="V37" s="151">
        <f t="shared" si="3"/>
        <v>4000</v>
      </c>
      <c r="W37" s="151">
        <f t="shared" si="3"/>
        <v>4000</v>
      </c>
      <c r="X37" s="151">
        <f t="shared" si="3"/>
        <v>0</v>
      </c>
      <c r="Y37" s="151">
        <f t="shared" si="3"/>
        <v>4000</v>
      </c>
    </row>
    <row r="38" spans="1:26" ht="31.5" x14ac:dyDescent="0.25">
      <c r="A38" s="454">
        <v>1</v>
      </c>
      <c r="B38" s="289" t="s">
        <v>212</v>
      </c>
      <c r="C38" s="225" t="s">
        <v>240</v>
      </c>
      <c r="E38" s="75"/>
      <c r="F38" s="75"/>
      <c r="G38" s="75"/>
      <c r="H38" s="5"/>
      <c r="I38" s="207"/>
      <c r="J38" s="226"/>
      <c r="K38" s="226"/>
      <c r="L38" s="285"/>
      <c r="M38" s="290"/>
      <c r="N38" s="291"/>
      <c r="O38" s="291"/>
      <c r="P38" s="291"/>
      <c r="Q38" s="285">
        <v>1500</v>
      </c>
      <c r="R38" s="285"/>
      <c r="S38" s="285">
        <v>1500</v>
      </c>
      <c r="T38" s="309">
        <v>0</v>
      </c>
      <c r="U38" s="308">
        <v>1500</v>
      </c>
      <c r="V38" s="308">
        <v>4000</v>
      </c>
      <c r="W38" s="308">
        <v>4000</v>
      </c>
      <c r="X38" s="308">
        <v>0</v>
      </c>
      <c r="Y38" s="177">
        <v>4000</v>
      </c>
      <c r="Z38" s="520" t="s">
        <v>291</v>
      </c>
    </row>
    <row r="39" spans="1:26" x14ac:dyDescent="0.25">
      <c r="A39" s="629" t="s">
        <v>206</v>
      </c>
      <c r="B39" s="652"/>
      <c r="C39" s="653"/>
      <c r="D39" s="154"/>
      <c r="E39" s="155"/>
      <c r="F39" s="155"/>
      <c r="G39" s="155"/>
      <c r="H39" s="154"/>
      <c r="I39" s="461"/>
      <c r="J39" s="462"/>
      <c r="K39" s="462"/>
      <c r="L39" s="463"/>
      <c r="M39" s="464"/>
      <c r="N39" s="465"/>
      <c r="O39" s="465"/>
      <c r="P39" s="465"/>
      <c r="Q39" s="466" t="e">
        <f>Q41+#REF!</f>
        <v>#REF!</v>
      </c>
      <c r="R39" s="463"/>
      <c r="S39" s="466">
        <f>S41</f>
        <v>2500</v>
      </c>
      <c r="T39" s="466" t="e">
        <f>T41+#REF!</f>
        <v>#REF!</v>
      </c>
      <c r="U39" s="467" t="e">
        <f>U41+#REF!</f>
        <v>#REF!</v>
      </c>
      <c r="V39" s="467">
        <f>V40+V41+V42</f>
        <v>54374</v>
      </c>
      <c r="W39" s="467">
        <f>W40+W41+W42</f>
        <v>54373.35</v>
      </c>
      <c r="X39" s="467">
        <f>X40+X41+X42</f>
        <v>0</v>
      </c>
      <c r="Y39" s="467">
        <f>Y40+Y41+Y42</f>
        <v>54373.35</v>
      </c>
    </row>
    <row r="40" spans="1:26" ht="47.25" x14ac:dyDescent="0.25">
      <c r="A40" s="481">
        <v>1</v>
      </c>
      <c r="B40" s="480" t="s">
        <v>288</v>
      </c>
      <c r="C40" s="468" t="s">
        <v>289</v>
      </c>
      <c r="D40" s="469"/>
      <c r="E40" s="470"/>
      <c r="F40" s="470"/>
      <c r="G40" s="470"/>
      <c r="H40" s="469"/>
      <c r="I40" s="471"/>
      <c r="J40" s="472"/>
      <c r="K40" s="472"/>
      <c r="L40" s="473"/>
      <c r="M40" s="474"/>
      <c r="N40" s="475"/>
      <c r="O40" s="475"/>
      <c r="P40" s="475"/>
      <c r="Q40" s="473"/>
      <c r="R40" s="473"/>
      <c r="S40" s="473"/>
      <c r="T40" s="473"/>
      <c r="U40" s="476"/>
      <c r="V40" s="476">
        <v>44874</v>
      </c>
      <c r="W40" s="193">
        <v>44873.35</v>
      </c>
      <c r="X40" s="193">
        <v>0</v>
      </c>
      <c r="Y40" s="193">
        <v>44873.35</v>
      </c>
      <c r="Z40" s="419" t="s">
        <v>290</v>
      </c>
    </row>
    <row r="41" spans="1:26" ht="31.5" x14ac:dyDescent="0.25">
      <c r="A41" s="506">
        <v>2</v>
      </c>
      <c r="B41" s="460" t="s">
        <v>164</v>
      </c>
      <c r="C41" s="460" t="s">
        <v>280</v>
      </c>
      <c r="E41" s="75"/>
      <c r="F41" s="75"/>
      <c r="G41" s="75"/>
      <c r="H41" s="5"/>
      <c r="I41" s="207"/>
      <c r="J41" s="226"/>
      <c r="K41" s="226"/>
      <c r="L41" s="285"/>
      <c r="M41" s="290"/>
      <c r="N41" s="291"/>
      <c r="O41" s="291"/>
      <c r="P41" s="291"/>
      <c r="Q41" s="248">
        <v>2500</v>
      </c>
      <c r="R41" s="248">
        <v>0</v>
      </c>
      <c r="S41" s="248">
        <v>2500</v>
      </c>
      <c r="T41" s="248">
        <v>0</v>
      </c>
      <c r="U41" s="346">
        <v>2500</v>
      </c>
      <c r="V41" s="346">
        <v>1500</v>
      </c>
      <c r="W41" s="346">
        <v>1500</v>
      </c>
      <c r="X41" s="346">
        <v>0</v>
      </c>
      <c r="Y41" s="346">
        <v>1500</v>
      </c>
      <c r="Z41" s="520" t="s">
        <v>266</v>
      </c>
    </row>
    <row r="42" spans="1:26" ht="47.25" x14ac:dyDescent="0.25">
      <c r="A42" s="506">
        <v>3</v>
      </c>
      <c r="B42" s="460" t="s">
        <v>164</v>
      </c>
      <c r="C42" s="53" t="s">
        <v>295</v>
      </c>
      <c r="E42" s="75"/>
      <c r="F42" s="75"/>
      <c r="G42" s="75"/>
      <c r="H42" s="5"/>
      <c r="I42" s="51"/>
      <c r="J42" s="37"/>
      <c r="K42" s="37"/>
      <c r="L42" s="82"/>
      <c r="M42" s="108"/>
      <c r="N42" s="165"/>
      <c r="O42" s="165"/>
      <c r="P42" s="165"/>
      <c r="Q42" s="247"/>
      <c r="R42" s="247"/>
      <c r="S42" s="247"/>
      <c r="T42" s="247"/>
      <c r="U42" s="193"/>
      <c r="V42" s="193">
        <v>8000</v>
      </c>
      <c r="W42" s="193">
        <v>8000</v>
      </c>
      <c r="X42" s="193">
        <v>0</v>
      </c>
      <c r="Y42" s="193">
        <v>8000</v>
      </c>
      <c r="Z42" s="491" t="s">
        <v>266</v>
      </c>
    </row>
    <row r="43" spans="1:26" x14ac:dyDescent="0.25">
      <c r="A43" s="618" t="s">
        <v>104</v>
      </c>
      <c r="B43" s="619"/>
      <c r="C43" s="620"/>
      <c r="D43" s="154"/>
      <c r="E43" s="155"/>
      <c r="F43" s="155"/>
      <c r="G43" s="155"/>
      <c r="H43" s="154"/>
      <c r="I43" s="156">
        <f>I44+I45+I49</f>
        <v>14000</v>
      </c>
      <c r="J43" s="157">
        <f>J44+J45+J49</f>
        <v>6000</v>
      </c>
      <c r="K43" s="157">
        <f>K44+K45+K49</f>
        <v>6000</v>
      </c>
      <c r="L43" s="158">
        <f>L45+L44+L49</f>
        <v>13000</v>
      </c>
      <c r="M43" s="159">
        <f>M45+M44+M49+M50</f>
        <v>104000</v>
      </c>
      <c r="N43" s="146">
        <f>N44+N45+N50+N51</f>
        <v>55000</v>
      </c>
      <c r="O43" s="146">
        <f>O44+O45+O50</f>
        <v>49999.98</v>
      </c>
      <c r="P43" s="146">
        <f t="shared" si="1"/>
        <v>104999.98000000001</v>
      </c>
      <c r="Q43" s="158">
        <f>Q45+Q44+Q49+Q46+Q51+Q52+Q50</f>
        <v>104000</v>
      </c>
      <c r="R43" s="158">
        <f>R45+R44+R49+R46+R51+R52</f>
        <v>24500</v>
      </c>
      <c r="S43" s="158">
        <f>S44+S45+S50</f>
        <v>52000</v>
      </c>
      <c r="T43" s="158">
        <f>T45+T49+T50+T51+T52</f>
        <v>50000</v>
      </c>
      <c r="U43" s="157">
        <f>U45+U50</f>
        <v>102000</v>
      </c>
      <c r="V43" s="157">
        <f>V45+V50</f>
        <v>163000</v>
      </c>
      <c r="W43" s="157">
        <f>W45+W49+W50</f>
        <v>63000</v>
      </c>
      <c r="X43" s="157">
        <f>X50</f>
        <v>100000</v>
      </c>
      <c r="Y43" s="157">
        <f>Y45+Y49+Y50</f>
        <v>163000</v>
      </c>
    </row>
    <row r="44" spans="1:26" hidden="1" x14ac:dyDescent="0.25">
      <c r="A44" s="59">
        <v>1</v>
      </c>
      <c r="B44" s="7" t="s">
        <v>65</v>
      </c>
      <c r="C44" s="7" t="s">
        <v>197</v>
      </c>
      <c r="E44" s="75"/>
      <c r="F44" s="75"/>
      <c r="G44" s="75"/>
      <c r="H44" s="5"/>
      <c r="I44" s="51">
        <v>5000</v>
      </c>
      <c r="J44" s="37">
        <v>2000</v>
      </c>
      <c r="K44" s="37">
        <v>2000</v>
      </c>
      <c r="L44" s="80">
        <v>8000</v>
      </c>
      <c r="M44" s="96">
        <v>2000</v>
      </c>
      <c r="N44" s="141">
        <v>2000</v>
      </c>
      <c r="O44" s="141">
        <v>0</v>
      </c>
      <c r="P44" s="141">
        <f t="shared" si="1"/>
        <v>2000</v>
      </c>
      <c r="Q44" s="37"/>
      <c r="R44" s="220">
        <v>8000</v>
      </c>
      <c r="S44" s="316"/>
      <c r="T44" s="316"/>
      <c r="U44" s="37">
        <v>0</v>
      </c>
      <c r="V44" s="37"/>
      <c r="W44" s="37"/>
      <c r="X44" s="37"/>
      <c r="Y44" s="37"/>
    </row>
    <row r="45" spans="1:26" x14ac:dyDescent="0.25">
      <c r="A45" s="452">
        <v>1</v>
      </c>
      <c r="B45" s="7" t="s">
        <v>73</v>
      </c>
      <c r="C45" s="7" t="s">
        <v>75</v>
      </c>
      <c r="E45" s="75"/>
      <c r="F45" s="75"/>
      <c r="G45" s="75"/>
      <c r="H45" s="5"/>
      <c r="I45" s="51">
        <v>4000</v>
      </c>
      <c r="J45" s="37">
        <v>2000</v>
      </c>
      <c r="K45" s="37">
        <v>2000</v>
      </c>
      <c r="L45" s="80">
        <v>5000</v>
      </c>
      <c r="M45" s="96">
        <v>2000</v>
      </c>
      <c r="N45" s="141">
        <v>2000</v>
      </c>
      <c r="O45" s="141">
        <v>0</v>
      </c>
      <c r="P45" s="141">
        <f t="shared" si="1"/>
        <v>2000</v>
      </c>
      <c r="Q45" s="164">
        <v>2000</v>
      </c>
      <c r="R45" s="220">
        <v>10000</v>
      </c>
      <c r="S45" s="220">
        <v>2000</v>
      </c>
      <c r="T45" s="220">
        <v>0</v>
      </c>
      <c r="U45" s="164">
        <v>2000</v>
      </c>
      <c r="V45" s="164">
        <v>3000</v>
      </c>
      <c r="W45" s="164">
        <v>3000</v>
      </c>
      <c r="X45" s="164">
        <v>0</v>
      </c>
      <c r="Y45" s="164">
        <v>3000</v>
      </c>
      <c r="Z45" s="521" t="s">
        <v>250</v>
      </c>
    </row>
    <row r="46" spans="1:26" ht="63" hidden="1" x14ac:dyDescent="0.25">
      <c r="A46" s="59">
        <v>3</v>
      </c>
      <c r="B46" s="54" t="s">
        <v>73</v>
      </c>
      <c r="C46" s="53" t="s">
        <v>180</v>
      </c>
      <c r="E46" s="75"/>
      <c r="F46" s="75"/>
      <c r="G46" s="75"/>
      <c r="H46" s="5"/>
      <c r="I46" s="51"/>
      <c r="J46" s="37"/>
      <c r="K46" s="37"/>
      <c r="L46" s="80"/>
      <c r="M46" s="96"/>
      <c r="N46" s="141"/>
      <c r="O46" s="141"/>
      <c r="P46" s="165"/>
      <c r="Q46" s="193"/>
      <c r="R46" s="247">
        <v>5000</v>
      </c>
      <c r="S46" s="247">
        <v>0</v>
      </c>
      <c r="T46" s="336"/>
      <c r="U46" s="343"/>
      <c r="V46" s="343"/>
      <c r="W46" s="343"/>
      <c r="X46" s="343"/>
      <c r="Y46" s="164"/>
    </row>
    <row r="47" spans="1:26" hidden="1" x14ac:dyDescent="0.25">
      <c r="A47" s="59">
        <v>9</v>
      </c>
      <c r="B47" s="7" t="s">
        <v>85</v>
      </c>
      <c r="C47" s="7" t="s">
        <v>77</v>
      </c>
      <c r="E47" s="75"/>
      <c r="F47" s="75"/>
      <c r="G47" s="75"/>
      <c r="H47" s="5"/>
      <c r="I47" s="51"/>
      <c r="J47" s="37"/>
      <c r="K47" s="37"/>
      <c r="L47" s="80"/>
      <c r="M47" s="96"/>
      <c r="N47" s="141"/>
      <c r="O47" s="141"/>
      <c r="P47" s="141"/>
      <c r="Q47" s="164"/>
      <c r="R47" s="220"/>
      <c r="S47" s="220"/>
      <c r="T47" s="335"/>
      <c r="U47" s="343"/>
      <c r="V47" s="343"/>
      <c r="W47" s="343"/>
      <c r="X47" s="343"/>
      <c r="Y47" s="164"/>
    </row>
    <row r="48" spans="1:26" hidden="1" x14ac:dyDescent="0.25">
      <c r="A48" s="59">
        <v>10</v>
      </c>
      <c r="B48" s="7" t="s">
        <v>78</v>
      </c>
      <c r="C48" s="7" t="s">
        <v>74</v>
      </c>
      <c r="E48" s="75"/>
      <c r="F48" s="75"/>
      <c r="G48" s="75"/>
      <c r="H48" s="5"/>
      <c r="I48" s="51"/>
      <c r="J48" s="37"/>
      <c r="K48" s="37"/>
      <c r="L48" s="80"/>
      <c r="M48" s="96"/>
      <c r="N48" s="141"/>
      <c r="O48" s="141"/>
      <c r="P48" s="141"/>
      <c r="Q48" s="164"/>
      <c r="R48" s="220"/>
      <c r="S48" s="220"/>
      <c r="T48" s="335"/>
      <c r="U48" s="343"/>
      <c r="V48" s="343"/>
      <c r="W48" s="343"/>
      <c r="X48" s="343"/>
      <c r="Y48" s="164"/>
    </row>
    <row r="49" spans="1:27" hidden="1" x14ac:dyDescent="0.25">
      <c r="A49" s="59">
        <v>4</v>
      </c>
      <c r="B49" s="7" t="s">
        <v>63</v>
      </c>
      <c r="C49" s="7" t="s">
        <v>64</v>
      </c>
      <c r="E49" s="75"/>
      <c r="F49" s="75"/>
      <c r="G49" s="75"/>
      <c r="H49" s="5"/>
      <c r="I49" s="51">
        <v>5000</v>
      </c>
      <c r="J49" s="37">
        <v>2000</v>
      </c>
      <c r="K49" s="37">
        <v>2000</v>
      </c>
      <c r="L49" s="80">
        <v>0</v>
      </c>
      <c r="M49" s="96">
        <v>0</v>
      </c>
      <c r="N49" s="141">
        <v>0</v>
      </c>
      <c r="O49" s="141">
        <v>0</v>
      </c>
      <c r="P49" s="141">
        <f t="shared" ref="P49:P74" si="4">O49+N49</f>
        <v>0</v>
      </c>
      <c r="Q49" s="164">
        <v>2000</v>
      </c>
      <c r="R49" s="220">
        <v>0</v>
      </c>
      <c r="S49" s="220">
        <v>0</v>
      </c>
      <c r="T49" s="335"/>
      <c r="U49" s="343"/>
      <c r="V49" s="343"/>
      <c r="W49" s="343"/>
      <c r="X49" s="343"/>
      <c r="Y49" s="164"/>
    </row>
    <row r="50" spans="1:27" ht="110.25" x14ac:dyDescent="0.25">
      <c r="A50" s="142">
        <v>2</v>
      </c>
      <c r="B50" s="104" t="s">
        <v>127</v>
      </c>
      <c r="C50" s="103" t="s">
        <v>128</v>
      </c>
      <c r="D50" s="97"/>
      <c r="E50" s="98"/>
      <c r="F50" s="98"/>
      <c r="G50" s="98"/>
      <c r="H50" s="97"/>
      <c r="I50" s="99"/>
      <c r="J50" s="102"/>
      <c r="K50" s="100"/>
      <c r="L50" s="101"/>
      <c r="M50" s="108">
        <v>100000</v>
      </c>
      <c r="N50" s="165">
        <v>50000</v>
      </c>
      <c r="O50" s="165">
        <v>49999.98</v>
      </c>
      <c r="P50" s="165">
        <f t="shared" si="4"/>
        <v>99999.98000000001</v>
      </c>
      <c r="Q50" s="193">
        <v>100000</v>
      </c>
      <c r="R50" s="224">
        <v>0</v>
      </c>
      <c r="S50" s="247">
        <v>50000</v>
      </c>
      <c r="T50" s="247">
        <v>50000</v>
      </c>
      <c r="U50" s="193">
        <f>50000+50000</f>
        <v>100000</v>
      </c>
      <c r="V50" s="193">
        <v>160000</v>
      </c>
      <c r="W50" s="193">
        <v>60000</v>
      </c>
      <c r="X50" s="193">
        <v>100000</v>
      </c>
      <c r="Y50" s="193">
        <f>30000+30000+50000+50000</f>
        <v>160000</v>
      </c>
      <c r="Z50" s="489" t="s">
        <v>249</v>
      </c>
    </row>
    <row r="51" spans="1:27" hidden="1" x14ac:dyDescent="0.25">
      <c r="A51" s="186">
        <v>6</v>
      </c>
      <c r="B51" s="187" t="s">
        <v>163</v>
      </c>
      <c r="C51" s="56" t="s">
        <v>177</v>
      </c>
      <c r="D51" s="97"/>
      <c r="E51" s="98"/>
      <c r="F51" s="98"/>
      <c r="G51" s="98"/>
      <c r="H51" s="97"/>
      <c r="I51" s="188"/>
      <c r="J51" s="100"/>
      <c r="K51" s="102"/>
      <c r="L51" s="189"/>
      <c r="M51" s="112"/>
      <c r="N51" s="166">
        <v>1000</v>
      </c>
      <c r="O51" s="139">
        <v>0</v>
      </c>
      <c r="P51" s="166">
        <f t="shared" si="4"/>
        <v>1000</v>
      </c>
      <c r="Q51" s="596">
        <v>0</v>
      </c>
      <c r="R51" s="221">
        <v>700</v>
      </c>
      <c r="S51" s="559">
        <v>0</v>
      </c>
      <c r="T51" s="502"/>
      <c r="U51" s="509"/>
      <c r="V51" s="509"/>
      <c r="W51" s="509"/>
      <c r="X51" s="509"/>
      <c r="Y51" s="603"/>
    </row>
    <row r="52" spans="1:27" ht="31.5" hidden="1" x14ac:dyDescent="0.25">
      <c r="A52" s="54">
        <v>7</v>
      </c>
      <c r="B52" s="54" t="s">
        <v>163</v>
      </c>
      <c r="C52" s="53" t="s">
        <v>178</v>
      </c>
      <c r="D52" s="192"/>
      <c r="E52" s="99"/>
      <c r="F52" s="99"/>
      <c r="G52" s="99"/>
      <c r="H52" s="192"/>
      <c r="I52" s="99"/>
      <c r="J52" s="102"/>
      <c r="K52" s="102"/>
      <c r="L52" s="102"/>
      <c r="M52" s="177"/>
      <c r="N52" s="193"/>
      <c r="O52" s="177"/>
      <c r="P52" s="193"/>
      <c r="Q52" s="598"/>
      <c r="R52" s="222">
        <v>800</v>
      </c>
      <c r="S52" s="571"/>
      <c r="T52" s="502"/>
      <c r="U52" s="509"/>
      <c r="V52" s="509"/>
      <c r="W52" s="509"/>
      <c r="X52" s="509"/>
      <c r="Y52" s="605"/>
    </row>
    <row r="53" spans="1:27" x14ac:dyDescent="0.25">
      <c r="A53" s="190" t="s">
        <v>297</v>
      </c>
      <c r="B53" s="522"/>
      <c r="C53" s="154"/>
      <c r="D53" s="154"/>
      <c r="E53" s="155"/>
      <c r="F53" s="155"/>
      <c r="G53" s="155"/>
      <c r="H53" s="154"/>
      <c r="I53" s="179">
        <f t="shared" ref="I53:M53" si="5">I54</f>
        <v>15000</v>
      </c>
      <c r="J53" s="180">
        <f t="shared" si="5"/>
        <v>7000</v>
      </c>
      <c r="K53" s="160">
        <f t="shared" si="5"/>
        <v>7000</v>
      </c>
      <c r="L53" s="181">
        <f t="shared" si="5"/>
        <v>15000</v>
      </c>
      <c r="M53" s="182">
        <f t="shared" si="5"/>
        <v>7000</v>
      </c>
      <c r="N53" s="183">
        <f>N54</f>
        <v>7000</v>
      </c>
      <c r="O53" s="183">
        <f>O54+O55</f>
        <v>32000</v>
      </c>
      <c r="P53" s="183">
        <f t="shared" si="4"/>
        <v>39000</v>
      </c>
      <c r="Q53" s="231">
        <f>Q54+Q55+Q56+Q58</f>
        <v>51000</v>
      </c>
      <c r="R53" s="181">
        <f>R54+R56</f>
        <v>17000</v>
      </c>
      <c r="S53" s="158">
        <f>S54+S56+S55+S58</f>
        <v>7000</v>
      </c>
      <c r="T53" s="158">
        <f>T54+T55+T56+T57+T58</f>
        <v>38000</v>
      </c>
      <c r="U53" s="157">
        <f>U54+U55+U57</f>
        <v>45000</v>
      </c>
      <c r="V53" s="157">
        <f>V54+V62+V63</f>
        <v>50500</v>
      </c>
      <c r="W53" s="157">
        <f>W54+W59</f>
        <v>7000</v>
      </c>
      <c r="X53" s="157">
        <f>X54+X62+X63</f>
        <v>43000</v>
      </c>
      <c r="Y53" s="157">
        <f>Y54+Y62+Y63</f>
        <v>50000</v>
      </c>
    </row>
    <row r="54" spans="1:27" x14ac:dyDescent="0.25">
      <c r="A54" s="59">
        <v>1</v>
      </c>
      <c r="B54" s="7" t="s">
        <v>68</v>
      </c>
      <c r="C54" s="7" t="s">
        <v>67</v>
      </c>
      <c r="E54" s="75"/>
      <c r="F54" s="75"/>
      <c r="G54" s="75"/>
      <c r="H54" s="5"/>
      <c r="I54" s="51">
        <v>15000</v>
      </c>
      <c r="J54" s="37">
        <v>7000</v>
      </c>
      <c r="K54" s="37">
        <v>7000</v>
      </c>
      <c r="L54" s="80">
        <v>15000</v>
      </c>
      <c r="M54" s="96">
        <v>7000</v>
      </c>
      <c r="N54" s="141">
        <v>7000</v>
      </c>
      <c r="O54" s="141">
        <v>0</v>
      </c>
      <c r="P54" s="141">
        <f t="shared" si="4"/>
        <v>7000</v>
      </c>
      <c r="Q54" s="164">
        <v>7000</v>
      </c>
      <c r="R54" s="220">
        <v>10000</v>
      </c>
      <c r="S54" s="220">
        <v>7000</v>
      </c>
      <c r="T54" s="220">
        <v>0</v>
      </c>
      <c r="U54" s="164">
        <v>7000</v>
      </c>
      <c r="V54" s="164">
        <v>7000</v>
      </c>
      <c r="W54" s="164">
        <v>7000</v>
      </c>
      <c r="X54" s="164">
        <v>0</v>
      </c>
      <c r="Y54" s="164">
        <v>7000</v>
      </c>
      <c r="Z54" s="521" t="s">
        <v>248</v>
      </c>
      <c r="AA54" t="s">
        <v>320</v>
      </c>
    </row>
    <row r="55" spans="1:27" hidden="1" x14ac:dyDescent="0.25">
      <c r="A55" s="69">
        <v>2</v>
      </c>
      <c r="B55" s="89" t="s">
        <v>47</v>
      </c>
      <c r="C55" s="140" t="s">
        <v>172</v>
      </c>
      <c r="E55" s="75"/>
      <c r="F55" s="75"/>
      <c r="G55" s="75"/>
      <c r="H55" s="5"/>
      <c r="I55" s="61"/>
      <c r="J55" s="76"/>
      <c r="K55" s="76"/>
      <c r="L55" s="81"/>
      <c r="M55" s="106"/>
      <c r="N55" s="167">
        <v>0</v>
      </c>
      <c r="O55" s="167">
        <v>32000</v>
      </c>
      <c r="P55" s="167">
        <f t="shared" si="4"/>
        <v>32000</v>
      </c>
      <c r="Q55" s="345">
        <v>32000</v>
      </c>
      <c r="R55" s="223">
        <v>0</v>
      </c>
      <c r="S55" s="223">
        <v>0</v>
      </c>
      <c r="T55" s="164">
        <v>32000</v>
      </c>
      <c r="U55" s="164">
        <v>32000</v>
      </c>
      <c r="V55" s="164"/>
      <c r="W55" s="164"/>
      <c r="X55" s="164"/>
      <c r="Y55" s="164"/>
      <c r="Z55" s="114"/>
    </row>
    <row r="56" spans="1:27" ht="31.5" hidden="1" x14ac:dyDescent="0.25">
      <c r="A56" s="7">
        <v>3</v>
      </c>
      <c r="B56" s="53" t="s">
        <v>175</v>
      </c>
      <c r="C56" s="53" t="s">
        <v>176</v>
      </c>
      <c r="D56" s="184"/>
      <c r="E56" s="185"/>
      <c r="F56" s="185"/>
      <c r="G56" s="185"/>
      <c r="H56" s="184"/>
      <c r="I56" s="51"/>
      <c r="J56" s="37"/>
      <c r="K56" s="37"/>
      <c r="L56" s="80"/>
      <c r="M56" s="96"/>
      <c r="N56" s="141"/>
      <c r="O56" s="141"/>
      <c r="P56" s="141"/>
      <c r="Q56" s="164">
        <v>7000</v>
      </c>
      <c r="R56" s="220">
        <v>7000</v>
      </c>
      <c r="S56" s="220">
        <v>0</v>
      </c>
      <c r="T56" s="164"/>
      <c r="U56" s="164"/>
      <c r="V56" s="164"/>
      <c r="W56" s="164"/>
      <c r="X56" s="164"/>
      <c r="Y56" s="164"/>
      <c r="Z56" s="114"/>
    </row>
    <row r="57" spans="1:27" ht="31.5" hidden="1" x14ac:dyDescent="0.25">
      <c r="A57" s="7">
        <v>4</v>
      </c>
      <c r="B57" s="53" t="s">
        <v>230</v>
      </c>
      <c r="C57" s="53" t="s">
        <v>176</v>
      </c>
      <c r="E57" s="75"/>
      <c r="F57" s="75"/>
      <c r="G57" s="75"/>
      <c r="H57" s="5"/>
      <c r="I57" s="207"/>
      <c r="J57" s="226"/>
      <c r="K57" s="76"/>
      <c r="L57" s="83"/>
      <c r="M57" s="227"/>
      <c r="N57" s="228"/>
      <c r="O57" s="228"/>
      <c r="P57" s="228"/>
      <c r="Q57" s="281"/>
      <c r="R57" s="342"/>
      <c r="S57" s="342"/>
      <c r="T57" s="164">
        <v>6000</v>
      </c>
      <c r="U57" s="164">
        <v>6000</v>
      </c>
      <c r="V57" s="164"/>
      <c r="W57" s="164"/>
      <c r="X57" s="164"/>
      <c r="Y57" s="164"/>
      <c r="Z57" s="114"/>
    </row>
    <row r="58" spans="1:27" ht="47.25" hidden="1" x14ac:dyDescent="0.25">
      <c r="A58" s="390">
        <v>4</v>
      </c>
      <c r="B58" s="389" t="s">
        <v>183</v>
      </c>
      <c r="C58" s="306" t="s">
        <v>184</v>
      </c>
      <c r="E58" s="75"/>
      <c r="F58" s="75"/>
      <c r="G58" s="75"/>
      <c r="H58" s="5"/>
      <c r="I58" s="391"/>
      <c r="J58" s="76"/>
      <c r="K58" s="76"/>
      <c r="L58" s="88"/>
      <c r="M58" s="107"/>
      <c r="N58" s="392"/>
      <c r="O58" s="392"/>
      <c r="P58" s="392"/>
      <c r="Q58" s="334">
        <v>5000</v>
      </c>
      <c r="R58" s="336">
        <v>0</v>
      </c>
      <c r="S58" s="336">
        <v>0</v>
      </c>
      <c r="T58" s="347"/>
      <c r="U58" s="334"/>
      <c r="V58" s="334"/>
      <c r="W58" s="334"/>
      <c r="X58" s="334"/>
      <c r="Y58" s="347"/>
      <c r="Z58" s="114"/>
    </row>
    <row r="59" spans="1:27" hidden="1" x14ac:dyDescent="0.25">
      <c r="A59" s="263">
        <v>2</v>
      </c>
      <c r="B59" s="137" t="s">
        <v>47</v>
      </c>
      <c r="C59" s="280" t="s">
        <v>172</v>
      </c>
      <c r="D59" s="184"/>
      <c r="E59" s="185"/>
      <c r="F59" s="185"/>
      <c r="G59" s="185"/>
      <c r="H59" s="184"/>
      <c r="I59" s="51"/>
      <c r="J59" s="37"/>
      <c r="K59" s="37"/>
      <c r="L59" s="80"/>
      <c r="M59" s="96"/>
      <c r="N59" s="141"/>
      <c r="O59" s="141"/>
      <c r="P59" s="141"/>
      <c r="Q59" s="393"/>
      <c r="R59" s="247"/>
      <c r="S59" s="247"/>
      <c r="T59" s="247"/>
      <c r="U59" s="193"/>
      <c r="V59" s="193"/>
      <c r="W59" s="193"/>
      <c r="X59" s="193"/>
      <c r="Y59" s="193"/>
      <c r="Z59" s="114" t="s">
        <v>251</v>
      </c>
    </row>
    <row r="60" spans="1:27" ht="47.25" hidden="1" x14ac:dyDescent="0.25">
      <c r="A60" s="54">
        <v>3</v>
      </c>
      <c r="B60" s="137" t="s">
        <v>269</v>
      </c>
      <c r="C60" s="91" t="s">
        <v>270</v>
      </c>
      <c r="E60" s="75"/>
      <c r="F60" s="75"/>
      <c r="G60" s="75"/>
      <c r="H60" s="5"/>
      <c r="I60" s="207"/>
      <c r="J60" s="226"/>
      <c r="K60" s="76"/>
      <c r="L60" s="83"/>
      <c r="M60" s="227"/>
      <c r="N60" s="228"/>
      <c r="O60" s="228"/>
      <c r="P60" s="228"/>
      <c r="Q60" s="400"/>
      <c r="R60" s="248"/>
      <c r="S60" s="248"/>
      <c r="T60" s="248"/>
      <c r="U60" s="346"/>
      <c r="V60" s="346"/>
      <c r="W60" s="346"/>
      <c r="X60" s="346"/>
      <c r="Y60" s="346"/>
      <c r="Z60" s="114"/>
    </row>
    <row r="61" spans="1:27" ht="47.25" hidden="1" x14ac:dyDescent="0.25">
      <c r="A61" s="54">
        <v>4</v>
      </c>
      <c r="B61" s="137" t="s">
        <v>162</v>
      </c>
      <c r="C61" s="91" t="s">
        <v>271</v>
      </c>
      <c r="E61" s="75"/>
      <c r="F61" s="75"/>
      <c r="G61" s="75"/>
      <c r="H61" s="5"/>
      <c r="I61" s="207"/>
      <c r="J61" s="226"/>
      <c r="K61" s="76"/>
      <c r="L61" s="83"/>
      <c r="M61" s="227"/>
      <c r="N61" s="228"/>
      <c r="O61" s="228"/>
      <c r="P61" s="228"/>
      <c r="Q61" s="400"/>
      <c r="R61" s="248"/>
      <c r="S61" s="248"/>
      <c r="T61" s="248"/>
      <c r="U61" s="346"/>
      <c r="V61" s="346"/>
      <c r="W61" s="346"/>
      <c r="X61" s="346"/>
      <c r="Y61" s="346"/>
      <c r="Z61" s="114"/>
    </row>
    <row r="62" spans="1:27" ht="31.5" x14ac:dyDescent="0.25">
      <c r="A62" s="104">
        <v>2</v>
      </c>
      <c r="B62" s="105" t="s">
        <v>47</v>
      </c>
      <c r="C62" s="91" t="s">
        <v>292</v>
      </c>
      <c r="E62" s="75"/>
      <c r="F62" s="75"/>
      <c r="G62" s="75"/>
      <c r="H62" s="5"/>
      <c r="I62" s="207"/>
      <c r="J62" s="226"/>
      <c r="K62" s="76"/>
      <c r="L62" s="83"/>
      <c r="M62" s="227"/>
      <c r="N62" s="228"/>
      <c r="O62" s="228"/>
      <c r="P62" s="228"/>
      <c r="Q62" s="400"/>
      <c r="R62" s="248"/>
      <c r="S62" s="248"/>
      <c r="T62" s="248"/>
      <c r="U62" s="346"/>
      <c r="V62" s="346">
        <v>40000</v>
      </c>
      <c r="W62" s="346">
        <v>0</v>
      </c>
      <c r="X62" s="346">
        <v>40000</v>
      </c>
      <c r="Y62" s="346">
        <v>40000</v>
      </c>
      <c r="Z62" s="521" t="s">
        <v>251</v>
      </c>
    </row>
    <row r="63" spans="1:27" ht="31.5" x14ac:dyDescent="0.25">
      <c r="A63" s="54">
        <v>3</v>
      </c>
      <c r="B63" s="105" t="s">
        <v>298</v>
      </c>
      <c r="C63" s="421" t="s">
        <v>299</v>
      </c>
      <c r="E63" s="75"/>
      <c r="F63" s="75"/>
      <c r="G63" s="75"/>
      <c r="H63" s="5"/>
      <c r="I63" s="207"/>
      <c r="J63" s="226"/>
      <c r="K63" s="76"/>
      <c r="L63" s="83"/>
      <c r="M63" s="227"/>
      <c r="N63" s="228"/>
      <c r="O63" s="228"/>
      <c r="P63" s="228"/>
      <c r="Q63" s="400"/>
      <c r="R63" s="248"/>
      <c r="S63" s="248"/>
      <c r="T63" s="248"/>
      <c r="U63" s="346"/>
      <c r="V63" s="346">
        <v>3500</v>
      </c>
      <c r="W63" s="346"/>
      <c r="X63" s="346">
        <v>3000</v>
      </c>
      <c r="Y63" s="346">
        <v>3000</v>
      </c>
      <c r="Z63" s="521" t="s">
        <v>265</v>
      </c>
    </row>
    <row r="64" spans="1:27" x14ac:dyDescent="0.25">
      <c r="A64" s="639" t="s">
        <v>102</v>
      </c>
      <c r="B64" s="640"/>
      <c r="C64" s="641"/>
      <c r="D64" s="154"/>
      <c r="E64" s="155"/>
      <c r="F64" s="155"/>
      <c r="G64" s="155"/>
      <c r="H64" s="154"/>
      <c r="I64" s="179">
        <f t="shared" ref="I64:M67" si="6">I65</f>
        <v>5000</v>
      </c>
      <c r="J64" s="180">
        <f t="shared" si="6"/>
        <v>2000</v>
      </c>
      <c r="K64" s="160">
        <f t="shared" si="6"/>
        <v>2000</v>
      </c>
      <c r="L64" s="181">
        <f t="shared" si="6"/>
        <v>2000</v>
      </c>
      <c r="M64" s="182">
        <f t="shared" si="6"/>
        <v>2000</v>
      </c>
      <c r="N64" s="183">
        <f>N65</f>
        <v>2000</v>
      </c>
      <c r="O64" s="183">
        <f>O65</f>
        <v>0</v>
      </c>
      <c r="P64" s="183">
        <f t="shared" si="4"/>
        <v>2000</v>
      </c>
      <c r="Q64" s="231">
        <f>Q65</f>
        <v>2000</v>
      </c>
      <c r="R64" s="181">
        <f t="shared" ref="R64:R67" si="7">R65</f>
        <v>0</v>
      </c>
      <c r="S64" s="181">
        <f>S65</f>
        <v>2000</v>
      </c>
      <c r="T64" s="181">
        <f>T65</f>
        <v>0</v>
      </c>
      <c r="U64" s="180">
        <f>U65</f>
        <v>2000</v>
      </c>
      <c r="V64" s="180">
        <f>V65+V66+V71</f>
        <v>16800</v>
      </c>
      <c r="W64" s="180">
        <f>W65+W66</f>
        <v>12000</v>
      </c>
      <c r="X64" s="180">
        <f>X65+X66</f>
        <v>0</v>
      </c>
      <c r="Y64" s="180">
        <f>Y65+Y66+Y71</f>
        <v>16800</v>
      </c>
    </row>
    <row r="65" spans="1:27" ht="31.5" x14ac:dyDescent="0.25">
      <c r="A65" s="451">
        <v>1</v>
      </c>
      <c r="B65" s="54" t="s">
        <v>79</v>
      </c>
      <c r="C65" s="89" t="s">
        <v>96</v>
      </c>
      <c r="E65" s="75"/>
      <c r="F65" s="75"/>
      <c r="G65" s="75"/>
      <c r="H65" s="5"/>
      <c r="I65" s="62">
        <v>5000</v>
      </c>
      <c r="J65" s="110">
        <v>2000</v>
      </c>
      <c r="K65" s="110">
        <v>2000</v>
      </c>
      <c r="L65" s="111">
        <v>2000</v>
      </c>
      <c r="M65" s="112">
        <v>2000</v>
      </c>
      <c r="N65" s="166">
        <v>2000</v>
      </c>
      <c r="O65" s="139">
        <v>0</v>
      </c>
      <c r="P65" s="166">
        <f t="shared" si="4"/>
        <v>2000</v>
      </c>
      <c r="Q65" s="347">
        <v>2000</v>
      </c>
      <c r="R65" s="348">
        <v>0</v>
      </c>
      <c r="S65" s="348">
        <v>2000</v>
      </c>
      <c r="T65" s="348">
        <v>0</v>
      </c>
      <c r="U65" s="347">
        <v>2000</v>
      </c>
      <c r="V65" s="347">
        <v>2000</v>
      </c>
      <c r="W65" s="347">
        <v>2000</v>
      </c>
      <c r="X65" s="347">
        <v>0</v>
      </c>
      <c r="Y65" s="193">
        <v>2000</v>
      </c>
      <c r="Z65" s="492" t="s">
        <v>252</v>
      </c>
    </row>
    <row r="66" spans="1:27" ht="31.5" x14ac:dyDescent="0.25">
      <c r="A66" s="142">
        <v>2</v>
      </c>
      <c r="B66" s="264" t="s">
        <v>237</v>
      </c>
      <c r="C66" s="89" t="s">
        <v>238</v>
      </c>
      <c r="E66" s="75"/>
      <c r="F66" s="75"/>
      <c r="G66" s="75"/>
      <c r="H66" s="5"/>
      <c r="I66" s="62"/>
      <c r="J66" s="110"/>
      <c r="K66" s="110"/>
      <c r="L66" s="111"/>
      <c r="M66" s="112"/>
      <c r="N66" s="166"/>
      <c r="O66" s="139"/>
      <c r="P66" s="166"/>
      <c r="Q66" s="376"/>
      <c r="R66" s="348"/>
      <c r="S66" s="348"/>
      <c r="T66" s="348"/>
      <c r="U66" s="347"/>
      <c r="V66" s="347">
        <v>10000</v>
      </c>
      <c r="W66" s="347">
        <v>10000</v>
      </c>
      <c r="X66" s="347">
        <v>0</v>
      </c>
      <c r="Y66" s="347">
        <f>5000+5000</f>
        <v>10000</v>
      </c>
      <c r="Z66" s="492" t="s">
        <v>253</v>
      </c>
    </row>
    <row r="67" spans="1:27" x14ac:dyDescent="0.25">
      <c r="A67" s="377"/>
      <c r="B67" s="378" t="s">
        <v>203</v>
      </c>
      <c r="C67" s="199"/>
      <c r="D67" s="147"/>
      <c r="E67" s="148"/>
      <c r="F67" s="148"/>
      <c r="G67" s="148"/>
      <c r="H67" s="147"/>
      <c r="I67" s="156">
        <f t="shared" si="6"/>
        <v>0</v>
      </c>
      <c r="J67" s="157">
        <f t="shared" si="6"/>
        <v>0</v>
      </c>
      <c r="K67" s="157">
        <f t="shared" si="6"/>
        <v>0</v>
      </c>
      <c r="L67" s="158">
        <f t="shared" si="6"/>
        <v>0</v>
      </c>
      <c r="M67" s="159">
        <f t="shared" si="6"/>
        <v>0</v>
      </c>
      <c r="N67" s="146">
        <f>N68</f>
        <v>0</v>
      </c>
      <c r="O67" s="146">
        <f>O68</f>
        <v>0</v>
      </c>
      <c r="P67" s="146">
        <f t="shared" si="4"/>
        <v>0</v>
      </c>
      <c r="Q67" s="312">
        <f>Q68+Q69</f>
        <v>110000</v>
      </c>
      <c r="R67" s="158">
        <f t="shared" si="7"/>
        <v>0</v>
      </c>
      <c r="S67" s="158">
        <f>S68+S69</f>
        <v>110000</v>
      </c>
      <c r="T67" s="158">
        <f>T68</f>
        <v>0</v>
      </c>
      <c r="U67" s="151">
        <f>U68+U69</f>
        <v>82183.259999999995</v>
      </c>
      <c r="V67" s="151"/>
      <c r="W67" s="151"/>
      <c r="X67" s="151"/>
      <c r="Y67" s="151"/>
      <c r="Z67" s="487"/>
    </row>
    <row r="68" spans="1:27" ht="31.5" hidden="1" x14ac:dyDescent="0.25">
      <c r="A68" s="263">
        <v>1</v>
      </c>
      <c r="B68" s="264" t="s">
        <v>47</v>
      </c>
      <c r="C68" s="306" t="s">
        <v>205</v>
      </c>
      <c r="E68" s="75"/>
      <c r="F68" s="75"/>
      <c r="G68" s="75"/>
      <c r="H68" s="5"/>
      <c r="I68" s="307"/>
      <c r="J68" s="308"/>
      <c r="K68" s="308"/>
      <c r="L68" s="309"/>
      <c r="M68" s="237"/>
      <c r="N68" s="310"/>
      <c r="O68" s="311"/>
      <c r="P68" s="310"/>
      <c r="Q68" s="334">
        <v>10000</v>
      </c>
      <c r="R68" s="336"/>
      <c r="S68" s="336">
        <v>10000</v>
      </c>
      <c r="T68" s="336">
        <v>0</v>
      </c>
      <c r="U68" s="346">
        <v>10000</v>
      </c>
      <c r="V68" s="346"/>
      <c r="W68" s="346"/>
      <c r="X68" s="346"/>
      <c r="Y68" s="193"/>
      <c r="Z68" s="487"/>
    </row>
    <row r="69" spans="1:27" ht="31.5" hidden="1" x14ac:dyDescent="0.25">
      <c r="A69" s="263">
        <v>2</v>
      </c>
      <c r="B69" s="264" t="s">
        <v>47</v>
      </c>
      <c r="C69" s="89" t="s">
        <v>205</v>
      </c>
      <c r="E69" s="75"/>
      <c r="F69" s="75"/>
      <c r="G69" s="75"/>
      <c r="H69" s="5"/>
      <c r="I69" s="62"/>
      <c r="J69" s="110"/>
      <c r="K69" s="110"/>
      <c r="L69" s="111"/>
      <c r="M69" s="262"/>
      <c r="N69" s="166"/>
      <c r="O69" s="139"/>
      <c r="P69" s="166"/>
      <c r="Q69" s="347">
        <v>100000</v>
      </c>
      <c r="R69" s="348"/>
      <c r="S69" s="348">
        <v>100000</v>
      </c>
      <c r="T69" s="193">
        <v>0</v>
      </c>
      <c r="U69" s="193">
        <f>100000-27816.74</f>
        <v>72183.259999999995</v>
      </c>
      <c r="V69" s="193"/>
      <c r="W69" s="193"/>
      <c r="X69" s="193"/>
      <c r="Y69" s="193"/>
      <c r="Z69" s="487"/>
    </row>
    <row r="70" spans="1:27" x14ac:dyDescent="0.25">
      <c r="A70" s="610"/>
      <c r="B70" s="611"/>
      <c r="C70" s="89" t="s">
        <v>218</v>
      </c>
      <c r="E70" s="75"/>
      <c r="F70" s="75"/>
      <c r="G70" s="75"/>
      <c r="H70" s="5"/>
      <c r="I70" s="62"/>
      <c r="J70" s="110"/>
      <c r="K70" s="110"/>
      <c r="L70" s="111"/>
      <c r="M70" s="262"/>
      <c r="N70" s="166"/>
      <c r="O70" s="139"/>
      <c r="P70" s="166"/>
      <c r="Q70" s="110">
        <v>20000</v>
      </c>
      <c r="R70" s="111"/>
      <c r="S70" s="317"/>
      <c r="T70" s="329"/>
      <c r="U70" s="308"/>
      <c r="V70" s="308"/>
      <c r="W70" s="308"/>
      <c r="X70" s="308"/>
      <c r="Y70" s="110"/>
      <c r="Z70" s="487"/>
    </row>
    <row r="71" spans="1:27" x14ac:dyDescent="0.25">
      <c r="A71" s="142">
        <v>3</v>
      </c>
      <c r="B71" s="264" t="s">
        <v>237</v>
      </c>
      <c r="C71" s="287" t="s">
        <v>300</v>
      </c>
      <c r="E71" s="75"/>
      <c r="F71" s="75"/>
      <c r="G71" s="75"/>
      <c r="H71" s="5"/>
      <c r="I71" s="62"/>
      <c r="J71" s="110"/>
      <c r="K71" s="110"/>
      <c r="L71" s="111"/>
      <c r="M71" s="262"/>
      <c r="N71" s="166"/>
      <c r="O71" s="139"/>
      <c r="P71" s="166"/>
      <c r="Q71" s="110"/>
      <c r="R71" s="111"/>
      <c r="S71" s="317"/>
      <c r="T71" s="329"/>
      <c r="U71" s="308"/>
      <c r="V71" s="177">
        <v>4800</v>
      </c>
      <c r="W71" s="177"/>
      <c r="X71" s="177">
        <v>4800</v>
      </c>
      <c r="Y71" s="193">
        <v>4800</v>
      </c>
      <c r="Z71" s="491" t="s">
        <v>303</v>
      </c>
    </row>
    <row r="72" spans="1:27" x14ac:dyDescent="0.25">
      <c r="A72" s="642" t="s">
        <v>278</v>
      </c>
      <c r="B72" s="643"/>
      <c r="C72" s="644"/>
      <c r="E72" s="75"/>
      <c r="F72" s="75"/>
      <c r="G72" s="75"/>
      <c r="H72" s="5"/>
      <c r="I72" s="62"/>
      <c r="J72" s="110"/>
      <c r="K72" s="110"/>
      <c r="L72" s="111"/>
      <c r="M72" s="262"/>
      <c r="N72" s="166"/>
      <c r="O72" s="139"/>
      <c r="P72" s="166"/>
      <c r="Q72" s="110"/>
      <c r="R72" s="111"/>
      <c r="S72" s="317"/>
      <c r="T72" s="329"/>
      <c r="U72" s="308"/>
      <c r="V72" s="404">
        <f>V73</f>
        <v>4000</v>
      </c>
      <c r="W72" s="404">
        <f>W73</f>
        <v>4000</v>
      </c>
      <c r="X72" s="404">
        <f>X73</f>
        <v>0</v>
      </c>
      <c r="Y72" s="404">
        <f>Y73</f>
        <v>4000</v>
      </c>
    </row>
    <row r="73" spans="1:27" ht="47.25" x14ac:dyDescent="0.25">
      <c r="A73" s="142">
        <v>1</v>
      </c>
      <c r="B73" s="403" t="s">
        <v>272</v>
      </c>
      <c r="C73" s="389" t="s">
        <v>273</v>
      </c>
      <c r="E73" s="75"/>
      <c r="F73" s="75"/>
      <c r="G73" s="75"/>
      <c r="H73" s="5"/>
      <c r="I73" s="62"/>
      <c r="J73" s="110"/>
      <c r="K73" s="110"/>
      <c r="L73" s="111"/>
      <c r="M73" s="262"/>
      <c r="N73" s="166"/>
      <c r="O73" s="139"/>
      <c r="P73" s="166"/>
      <c r="Q73" s="110"/>
      <c r="R73" s="111"/>
      <c r="S73" s="317"/>
      <c r="T73" s="329"/>
      <c r="U73" s="308"/>
      <c r="V73" s="308">
        <v>4000</v>
      </c>
      <c r="W73" s="308">
        <v>4000</v>
      </c>
      <c r="X73" s="308">
        <v>0</v>
      </c>
      <c r="Y73" s="402">
        <v>4000</v>
      </c>
      <c r="Z73" s="114" t="s">
        <v>277</v>
      </c>
    </row>
    <row r="74" spans="1:27" ht="18.75" x14ac:dyDescent="0.3">
      <c r="A74" s="69"/>
      <c r="B74" s="5"/>
      <c r="C74" s="172" t="s">
        <v>112</v>
      </c>
      <c r="D74" s="199"/>
      <c r="E74" s="205"/>
      <c r="F74" s="205"/>
      <c r="G74" s="205"/>
      <c r="H74" s="199"/>
      <c r="I74" s="206"/>
      <c r="J74" s="156">
        <f>J64+J53+J43+J32+J23+J5</f>
        <v>547000</v>
      </c>
      <c r="K74" s="156">
        <f>K64+K53+K43+K32+K23+K5+K65</f>
        <v>547000</v>
      </c>
      <c r="L74" s="156">
        <f>L64+L53+L43+L32+L23+L5+L65</f>
        <v>976000</v>
      </c>
      <c r="M74" s="156">
        <f>M64+M53+M43+M32+M23+M5+M65</f>
        <v>557000</v>
      </c>
      <c r="N74" s="157" t="e">
        <f>N64+N53+N43+N32+N23+N5</f>
        <v>#REF!</v>
      </c>
      <c r="O74" s="157" t="e">
        <f>O64+O53+O43+O32+O23+O5</f>
        <v>#REF!</v>
      </c>
      <c r="P74" s="157" t="e">
        <f t="shared" si="4"/>
        <v>#REF!</v>
      </c>
      <c r="Q74" s="157" t="e">
        <f>Q5+Q23+Q32+Q43+Q53+Q64+Q67+Q39+Q37</f>
        <v>#REF!</v>
      </c>
      <c r="R74" s="157">
        <f>R64+R53+R43+R32+R23+R5+R65</f>
        <v>245500</v>
      </c>
      <c r="S74" s="158" t="e">
        <f>S5+S23+S32+S37+S39+S43+S53+S64+S67</f>
        <v>#REF!</v>
      </c>
      <c r="T74" s="157" t="e">
        <f>T67+T64+T53+T43+T39+T37+T32+T23+T5</f>
        <v>#REF!</v>
      </c>
      <c r="U74" s="157" t="e">
        <f>U5+U23+U32+U37+U39+U43+U53+U64+U67</f>
        <v>#REF!</v>
      </c>
      <c r="V74" s="408">
        <f>V72+V67+V64+V53+V43+V39+V37+V32+V23+V5</f>
        <v>1130425.3</v>
      </c>
      <c r="W74" s="408">
        <f>W72+W64+W53+W43+W39+W37+W32+W23+W5</f>
        <v>580624.65</v>
      </c>
      <c r="X74" s="408">
        <f>X72+X5+X23+X32+X37+X43+X53+X64</f>
        <v>518000</v>
      </c>
      <c r="Y74" s="408">
        <f>Y72+Y64+Y53+Y43+Y39+Y37+Y32+Y23+Y5</f>
        <v>1106424.6499999999</v>
      </c>
      <c r="Z74" s="3">
        <f>W74+X74</f>
        <v>1098624.6499999999</v>
      </c>
      <c r="AA74" s="523">
        <f>Y74-Z74</f>
        <v>7800</v>
      </c>
    </row>
    <row r="75" spans="1:27" x14ac:dyDescent="0.25">
      <c r="A75" s="69"/>
      <c r="B75" s="5"/>
      <c r="C75" s="456"/>
      <c r="D75" s="154"/>
      <c r="E75" s="155"/>
      <c r="F75" s="155"/>
      <c r="G75" s="155"/>
      <c r="H75" s="154"/>
      <c r="I75" s="292"/>
      <c r="J75" s="293"/>
      <c r="K75" s="294"/>
      <c r="L75" s="293"/>
      <c r="M75" s="293"/>
      <c r="N75" s="295"/>
      <c r="O75" s="295"/>
      <c r="P75" s="295"/>
      <c r="Q75" s="296"/>
      <c r="R75" s="293"/>
      <c r="S75" s="293"/>
      <c r="T75" s="293"/>
      <c r="U75" s="319"/>
      <c r="V75" s="355">
        <f>V8+V14+V22+V29+V41+V42+V50+V65+V66</f>
        <v>1011251.3</v>
      </c>
      <c r="W75" s="355"/>
      <c r="X75" s="355"/>
      <c r="Y75" s="355">
        <f>Y8+Y14+Y22+Y29+Y41+Y42+Y50+Y65+Y66</f>
        <v>987751.3</v>
      </c>
    </row>
    <row r="76" spans="1:27" x14ac:dyDescent="0.25">
      <c r="A76" s="69"/>
      <c r="B76" s="5"/>
      <c r="C76" s="5"/>
      <c r="E76" s="75"/>
      <c r="F76" s="75"/>
      <c r="G76" s="75"/>
      <c r="H76" s="5"/>
      <c r="I76" s="64"/>
      <c r="J76" s="73"/>
      <c r="K76" s="74"/>
      <c r="L76" s="5"/>
      <c r="M76" s="109"/>
      <c r="N76" s="48"/>
      <c r="O76" s="48"/>
      <c r="P76" s="48"/>
      <c r="Q76" s="5"/>
      <c r="S76" s="2" t="s">
        <v>186</v>
      </c>
      <c r="U76" s="92"/>
      <c r="V76" s="5"/>
      <c r="W76" s="5"/>
      <c r="X76" s="5"/>
      <c r="Y76" s="5"/>
    </row>
    <row r="77" spans="1:27" x14ac:dyDescent="0.25">
      <c r="A77" s="599" t="s">
        <v>114</v>
      </c>
      <c r="B77" s="600"/>
      <c r="C77" s="600"/>
      <c r="D77" s="600"/>
      <c r="E77" s="600"/>
      <c r="F77" s="600"/>
      <c r="G77" s="600"/>
      <c r="H77" s="600"/>
      <c r="I77" s="600"/>
      <c r="J77" s="600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600"/>
      <c r="V77" s="511"/>
      <c r="W77" s="511"/>
      <c r="X77" s="511"/>
      <c r="Y77" s="636"/>
    </row>
    <row r="78" spans="1:27" x14ac:dyDescent="0.25">
      <c r="A78" s="601"/>
      <c r="B78" s="602"/>
      <c r="C78" s="602"/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512"/>
      <c r="W78" s="512"/>
      <c r="X78" s="512"/>
      <c r="Y78" s="637"/>
    </row>
    <row r="79" spans="1:27" x14ac:dyDescent="0.25">
      <c r="A79" s="516">
        <v>1</v>
      </c>
      <c r="B79" s="7" t="s">
        <v>21</v>
      </c>
      <c r="C79" s="7" t="s">
        <v>27</v>
      </c>
      <c r="D79" s="7"/>
      <c r="E79" s="507">
        <v>10000</v>
      </c>
      <c r="F79" s="50">
        <v>10000</v>
      </c>
      <c r="G79" s="50">
        <v>10000</v>
      </c>
      <c r="H79" s="7"/>
      <c r="I79" s="37">
        <v>10000</v>
      </c>
      <c r="J79" s="37">
        <v>5000</v>
      </c>
      <c r="K79" s="37">
        <v>5000</v>
      </c>
      <c r="L79" s="37">
        <v>10000</v>
      </c>
      <c r="M79" s="37">
        <v>5000</v>
      </c>
      <c r="N79" s="164">
        <v>2500</v>
      </c>
      <c r="O79" s="164">
        <v>2500</v>
      </c>
      <c r="P79" s="164">
        <f>O79+N79</f>
        <v>5000</v>
      </c>
      <c r="Q79" s="164">
        <v>5000</v>
      </c>
      <c r="R79" s="164">
        <v>10000</v>
      </c>
      <c r="S79" s="220">
        <v>2500</v>
      </c>
      <c r="T79" s="220">
        <v>2500</v>
      </c>
      <c r="U79" s="220">
        <v>5000</v>
      </c>
      <c r="V79" s="220">
        <v>5000</v>
      </c>
      <c r="W79" s="220">
        <v>5000</v>
      </c>
      <c r="X79" s="220">
        <v>0</v>
      </c>
      <c r="Y79" s="379">
        <f>2500+2500</f>
        <v>5000</v>
      </c>
      <c r="Z79" s="494" t="s">
        <v>254</v>
      </c>
    </row>
    <row r="80" spans="1:27" hidden="1" x14ac:dyDescent="0.25">
      <c r="A80" s="516"/>
      <c r="B80" s="7" t="s">
        <v>35</v>
      </c>
      <c r="C80" s="7" t="s">
        <v>36</v>
      </c>
      <c r="D80" s="7"/>
      <c r="E80" s="507">
        <v>2000</v>
      </c>
      <c r="F80" s="50">
        <v>8000</v>
      </c>
      <c r="G80" s="50">
        <v>2000</v>
      </c>
      <c r="H80" s="7"/>
      <c r="I80" s="51">
        <v>8000</v>
      </c>
      <c r="J80" s="37">
        <v>0</v>
      </c>
      <c r="K80" s="37">
        <v>0</v>
      </c>
      <c r="L80" s="37"/>
      <c r="M80" s="37"/>
      <c r="N80" s="164"/>
      <c r="O80" s="164"/>
      <c r="P80" s="164"/>
      <c r="Q80" s="164"/>
      <c r="R80" s="164"/>
      <c r="S80" s="220"/>
      <c r="T80" s="220"/>
      <c r="U80" s="220"/>
      <c r="V80" s="220"/>
      <c r="W80" s="220"/>
      <c r="X80" s="220"/>
      <c r="Y80" s="379"/>
      <c r="Z80" s="494"/>
    </row>
    <row r="81" spans="1:26" hidden="1" x14ac:dyDescent="0.25">
      <c r="A81" s="516"/>
      <c r="B81" s="7" t="s">
        <v>76</v>
      </c>
      <c r="C81" s="7" t="s">
        <v>36</v>
      </c>
      <c r="D81" s="7"/>
      <c r="E81" s="507">
        <v>1500</v>
      </c>
      <c r="F81" s="50"/>
      <c r="G81" s="50">
        <v>0</v>
      </c>
      <c r="H81" s="7"/>
      <c r="I81" s="7"/>
      <c r="J81" s="37"/>
      <c r="K81" s="37"/>
      <c r="L81" s="37"/>
      <c r="M81" s="37"/>
      <c r="N81" s="164"/>
      <c r="O81" s="164"/>
      <c r="P81" s="164"/>
      <c r="Q81" s="164"/>
      <c r="R81" s="164"/>
      <c r="S81" s="220"/>
      <c r="T81" s="220"/>
      <c r="U81" s="220"/>
      <c r="V81" s="220"/>
      <c r="W81" s="220"/>
      <c r="X81" s="220"/>
      <c r="Y81" s="379"/>
      <c r="Z81" s="494"/>
    </row>
    <row r="82" spans="1:26" hidden="1" x14ac:dyDescent="0.25">
      <c r="A82" s="516"/>
      <c r="B82" s="7" t="s">
        <v>42</v>
      </c>
      <c r="C82" s="7" t="s">
        <v>36</v>
      </c>
      <c r="D82" s="7"/>
      <c r="E82" s="507">
        <v>8000</v>
      </c>
      <c r="F82" s="50"/>
      <c r="G82" s="50">
        <v>8000</v>
      </c>
      <c r="H82" s="7"/>
      <c r="I82" s="7"/>
      <c r="J82" s="37">
        <v>0</v>
      </c>
      <c r="K82" s="37">
        <v>0</v>
      </c>
      <c r="L82" s="37"/>
      <c r="M82" s="37"/>
      <c r="N82" s="164"/>
      <c r="O82" s="164"/>
      <c r="P82" s="164"/>
      <c r="Q82" s="164"/>
      <c r="R82" s="164"/>
      <c r="S82" s="220"/>
      <c r="T82" s="220"/>
      <c r="U82" s="220"/>
      <c r="V82" s="220"/>
      <c r="W82" s="220"/>
      <c r="X82" s="220"/>
      <c r="Y82" s="379"/>
      <c r="Z82" s="494"/>
    </row>
    <row r="83" spans="1:26" hidden="1" x14ac:dyDescent="0.25">
      <c r="A83" s="516"/>
      <c r="B83" s="7" t="s">
        <v>86</v>
      </c>
      <c r="C83" s="7" t="s">
        <v>34</v>
      </c>
      <c r="D83" s="7"/>
      <c r="E83" s="507">
        <v>6000</v>
      </c>
      <c r="F83" s="50"/>
      <c r="G83" s="50">
        <v>0</v>
      </c>
      <c r="H83" s="7"/>
      <c r="I83" s="7"/>
      <c r="J83" s="37"/>
      <c r="K83" s="37"/>
      <c r="L83" s="37"/>
      <c r="M83" s="37"/>
      <c r="N83" s="164"/>
      <c r="O83" s="164"/>
      <c r="P83" s="164"/>
      <c r="Q83" s="164"/>
      <c r="R83" s="164"/>
      <c r="S83" s="220"/>
      <c r="T83" s="220"/>
      <c r="U83" s="220"/>
      <c r="V83" s="220"/>
      <c r="W83" s="220"/>
      <c r="X83" s="220"/>
      <c r="Y83" s="379"/>
      <c r="Z83" s="494"/>
    </row>
    <row r="84" spans="1:26" hidden="1" x14ac:dyDescent="0.25">
      <c r="A84" s="516"/>
      <c r="B84" s="7" t="s">
        <v>11</v>
      </c>
      <c r="C84" s="7" t="s">
        <v>14</v>
      </c>
      <c r="D84" s="7"/>
      <c r="E84" s="507"/>
      <c r="F84" s="50"/>
      <c r="G84" s="50"/>
      <c r="H84" s="7"/>
      <c r="I84" s="7"/>
      <c r="J84" s="37"/>
      <c r="K84" s="37"/>
      <c r="L84" s="37"/>
      <c r="M84" s="37"/>
      <c r="N84" s="164"/>
      <c r="O84" s="164"/>
      <c r="P84" s="164"/>
      <c r="Q84" s="164"/>
      <c r="R84" s="164"/>
      <c r="S84" s="220"/>
      <c r="T84" s="220"/>
      <c r="U84" s="220"/>
      <c r="V84" s="220"/>
      <c r="W84" s="220"/>
      <c r="X84" s="220"/>
      <c r="Y84" s="379"/>
      <c r="Z84" s="494"/>
    </row>
    <row r="85" spans="1:26" hidden="1" x14ac:dyDescent="0.25">
      <c r="A85" s="516">
        <v>2</v>
      </c>
      <c r="B85" s="7" t="s">
        <v>20</v>
      </c>
      <c r="C85" s="7" t="s">
        <v>14</v>
      </c>
      <c r="D85" s="7"/>
      <c r="E85" s="507">
        <v>15000</v>
      </c>
      <c r="F85" s="50">
        <v>30000</v>
      </c>
      <c r="G85" s="50">
        <v>16000</v>
      </c>
      <c r="H85" s="37" t="s">
        <v>90</v>
      </c>
      <c r="I85" s="51">
        <v>20000</v>
      </c>
      <c r="J85" s="37">
        <v>5000</v>
      </c>
      <c r="K85" s="37">
        <v>5000</v>
      </c>
      <c r="L85" s="37">
        <v>40000</v>
      </c>
      <c r="M85" s="37">
        <v>5000</v>
      </c>
      <c r="N85" s="164">
        <v>2500</v>
      </c>
      <c r="O85" s="164">
        <v>0</v>
      </c>
      <c r="P85" s="164">
        <f>O85+N85</f>
        <v>2500</v>
      </c>
      <c r="Q85" s="164">
        <v>0</v>
      </c>
      <c r="R85" s="164">
        <v>0</v>
      </c>
      <c r="S85" s="220">
        <v>0</v>
      </c>
      <c r="T85" s="220"/>
      <c r="U85" s="220"/>
      <c r="V85" s="220"/>
      <c r="W85" s="220"/>
      <c r="X85" s="220"/>
      <c r="Y85" s="379"/>
      <c r="Z85" s="494"/>
    </row>
    <row r="86" spans="1:26" x14ac:dyDescent="0.25">
      <c r="A86" s="632">
        <v>2</v>
      </c>
      <c r="B86" s="7" t="s">
        <v>15</v>
      </c>
      <c r="C86" s="7" t="s">
        <v>16</v>
      </c>
      <c r="D86" s="7"/>
      <c r="E86" s="594">
        <v>105000</v>
      </c>
      <c r="F86" s="50">
        <v>20000</v>
      </c>
      <c r="G86" s="595">
        <v>105000</v>
      </c>
      <c r="H86" s="607" t="s">
        <v>89</v>
      </c>
      <c r="I86" s="594">
        <v>105000</v>
      </c>
      <c r="J86" s="606">
        <v>50000</v>
      </c>
      <c r="K86" s="606">
        <v>50000</v>
      </c>
      <c r="L86" s="606">
        <v>150000</v>
      </c>
      <c r="M86" s="606">
        <v>50000</v>
      </c>
      <c r="N86" s="564">
        <v>25000</v>
      </c>
      <c r="O86" s="564">
        <v>25000</v>
      </c>
      <c r="P86" s="564">
        <f>O86+N86</f>
        <v>50000</v>
      </c>
      <c r="Q86" s="564">
        <v>50000</v>
      </c>
      <c r="R86" s="564">
        <v>150000</v>
      </c>
      <c r="S86" s="635">
        <v>25000</v>
      </c>
      <c r="T86" s="603">
        <v>25000</v>
      </c>
      <c r="U86" s="559">
        <f>25000+25000</f>
        <v>50000</v>
      </c>
      <c r="V86" s="501"/>
      <c r="W86" s="501"/>
      <c r="X86" s="501"/>
      <c r="Y86" s="596">
        <v>70000</v>
      </c>
      <c r="Z86" s="494"/>
    </row>
    <row r="87" spans="1:26" x14ac:dyDescent="0.25">
      <c r="A87" s="633"/>
      <c r="B87" s="7" t="s">
        <v>15</v>
      </c>
      <c r="C87" s="7" t="s">
        <v>18</v>
      </c>
      <c r="D87" s="7"/>
      <c r="E87" s="594"/>
      <c r="F87" s="50">
        <v>10000</v>
      </c>
      <c r="G87" s="595"/>
      <c r="H87" s="607"/>
      <c r="I87" s="594"/>
      <c r="J87" s="606"/>
      <c r="K87" s="606"/>
      <c r="L87" s="606"/>
      <c r="M87" s="606"/>
      <c r="N87" s="564"/>
      <c r="O87" s="564"/>
      <c r="P87" s="564"/>
      <c r="Q87" s="564"/>
      <c r="R87" s="564"/>
      <c r="S87" s="635"/>
      <c r="T87" s="604"/>
      <c r="U87" s="560"/>
      <c r="V87" s="502">
        <v>70000</v>
      </c>
      <c r="W87" s="502">
        <v>70000</v>
      </c>
      <c r="X87" s="502">
        <v>0</v>
      </c>
      <c r="Y87" s="597"/>
      <c r="Z87" s="494" t="s">
        <v>255</v>
      </c>
    </row>
    <row r="88" spans="1:26" x14ac:dyDescent="0.25">
      <c r="A88" s="633"/>
      <c r="B88" s="7" t="s">
        <v>15</v>
      </c>
      <c r="C88" s="7" t="s">
        <v>19</v>
      </c>
      <c r="D88" s="7"/>
      <c r="E88" s="594"/>
      <c r="F88" s="50">
        <v>5000</v>
      </c>
      <c r="G88" s="595"/>
      <c r="H88" s="607"/>
      <c r="I88" s="594"/>
      <c r="J88" s="606"/>
      <c r="K88" s="606"/>
      <c r="L88" s="606"/>
      <c r="M88" s="606"/>
      <c r="N88" s="564"/>
      <c r="O88" s="564"/>
      <c r="P88" s="564"/>
      <c r="Q88" s="564"/>
      <c r="R88" s="564"/>
      <c r="S88" s="635"/>
      <c r="T88" s="604"/>
      <c r="U88" s="560"/>
      <c r="V88" s="502"/>
      <c r="W88" s="502"/>
      <c r="X88" s="502"/>
      <c r="Y88" s="597"/>
      <c r="Z88" s="494"/>
    </row>
    <row r="89" spans="1:26" x14ac:dyDescent="0.25">
      <c r="A89" s="634"/>
      <c r="B89" s="7" t="s">
        <v>15</v>
      </c>
      <c r="C89" s="7"/>
      <c r="D89" s="7"/>
      <c r="E89" s="594"/>
      <c r="F89" s="50">
        <v>110000</v>
      </c>
      <c r="G89" s="595"/>
      <c r="H89" s="607"/>
      <c r="I89" s="594"/>
      <c r="J89" s="606"/>
      <c r="K89" s="606"/>
      <c r="L89" s="606"/>
      <c r="M89" s="606"/>
      <c r="N89" s="564"/>
      <c r="O89" s="564"/>
      <c r="P89" s="564"/>
      <c r="Q89" s="564"/>
      <c r="R89" s="564"/>
      <c r="S89" s="635"/>
      <c r="T89" s="605"/>
      <c r="U89" s="571"/>
      <c r="V89" s="503"/>
      <c r="W89" s="503"/>
      <c r="X89" s="503"/>
      <c r="Y89" s="598"/>
      <c r="Z89" s="494"/>
    </row>
    <row r="90" spans="1:26" ht="31.5" x14ac:dyDescent="0.25">
      <c r="A90" s="142">
        <v>3</v>
      </c>
      <c r="B90" s="54" t="s">
        <v>15</v>
      </c>
      <c r="C90" s="53" t="s">
        <v>198</v>
      </c>
      <c r="D90" s="7"/>
      <c r="E90" s="507"/>
      <c r="F90" s="50"/>
      <c r="G90" s="508"/>
      <c r="H90" s="506"/>
      <c r="I90" s="507"/>
      <c r="J90" s="505"/>
      <c r="K90" s="505"/>
      <c r="L90" s="505"/>
      <c r="M90" s="505"/>
      <c r="N90" s="510"/>
      <c r="O90" s="510"/>
      <c r="P90" s="510"/>
      <c r="Q90" s="510">
        <v>30000</v>
      </c>
      <c r="R90" s="510">
        <v>50000</v>
      </c>
      <c r="S90" s="504">
        <v>15000</v>
      </c>
      <c r="T90" s="504">
        <v>15000</v>
      </c>
      <c r="U90" s="504">
        <v>30000</v>
      </c>
      <c r="V90" s="504">
        <v>30000</v>
      </c>
      <c r="W90" s="504">
        <v>30000</v>
      </c>
      <c r="X90" s="504">
        <v>0</v>
      </c>
      <c r="Y90" s="510">
        <v>30000</v>
      </c>
      <c r="Z90" s="494" t="s">
        <v>256</v>
      </c>
    </row>
    <row r="91" spans="1:26" hidden="1" x14ac:dyDescent="0.25">
      <c r="A91" s="516">
        <v>5</v>
      </c>
      <c r="B91" s="7" t="s">
        <v>15</v>
      </c>
      <c r="C91" s="7" t="s">
        <v>181</v>
      </c>
      <c r="D91" s="7"/>
      <c r="E91" s="507"/>
      <c r="F91" s="50"/>
      <c r="G91" s="508"/>
      <c r="H91" s="506"/>
      <c r="I91" s="507"/>
      <c r="J91" s="505"/>
      <c r="K91" s="505"/>
      <c r="L91" s="505"/>
      <c r="M91" s="505"/>
      <c r="N91" s="510"/>
      <c r="O91" s="510"/>
      <c r="P91" s="510"/>
      <c r="Q91" s="510"/>
      <c r="R91" s="510">
        <v>50000</v>
      </c>
      <c r="S91" s="504">
        <v>0</v>
      </c>
      <c r="T91" s="504"/>
      <c r="U91" s="504"/>
      <c r="V91" s="504"/>
      <c r="W91" s="504"/>
      <c r="X91" s="504"/>
      <c r="Y91" s="510"/>
      <c r="Z91" s="494"/>
    </row>
    <row r="92" spans="1:26" x14ac:dyDescent="0.25">
      <c r="A92" s="516">
        <v>4</v>
      </c>
      <c r="B92" s="7" t="s">
        <v>15</v>
      </c>
      <c r="C92" s="7" t="s">
        <v>88</v>
      </c>
      <c r="D92" s="7"/>
      <c r="E92" s="507">
        <v>95000</v>
      </c>
      <c r="F92" s="50">
        <v>110000</v>
      </c>
      <c r="G92" s="50">
        <f>100000+10000+25000</f>
        <v>135000</v>
      </c>
      <c r="H92" s="7"/>
      <c r="I92" s="51">
        <v>135000</v>
      </c>
      <c r="J92" s="37">
        <v>100000</v>
      </c>
      <c r="K92" s="37">
        <v>100000</v>
      </c>
      <c r="L92" s="37">
        <v>250000</v>
      </c>
      <c r="M92" s="37">
        <v>100000</v>
      </c>
      <c r="N92" s="164">
        <v>50000</v>
      </c>
      <c r="O92" s="164">
        <v>50000</v>
      </c>
      <c r="P92" s="164">
        <f>O92+N92</f>
        <v>100000</v>
      </c>
      <c r="Q92" s="164">
        <v>111500.27</v>
      </c>
      <c r="R92" s="164">
        <v>250000</v>
      </c>
      <c r="S92" s="220">
        <v>55000</v>
      </c>
      <c r="T92" s="220">
        <v>55000</v>
      </c>
      <c r="U92" s="220">
        <f>55000+55000</f>
        <v>110000</v>
      </c>
      <c r="V92" s="220">
        <v>130000</v>
      </c>
      <c r="W92" s="220">
        <v>130000</v>
      </c>
      <c r="X92" s="220">
        <v>0</v>
      </c>
      <c r="Y92" s="379">
        <v>130000</v>
      </c>
      <c r="Z92" s="494" t="s">
        <v>257</v>
      </c>
    </row>
    <row r="93" spans="1:26" hidden="1" x14ac:dyDescent="0.25">
      <c r="A93" s="516">
        <v>7</v>
      </c>
      <c r="B93" s="7" t="s">
        <v>11</v>
      </c>
      <c r="C93" s="7" t="s">
        <v>41</v>
      </c>
      <c r="D93" s="7"/>
      <c r="E93" s="507">
        <v>25000</v>
      </c>
      <c r="F93" s="50">
        <v>33500</v>
      </c>
      <c r="G93" s="7"/>
      <c r="H93" s="7"/>
      <c r="I93" s="197">
        <v>30000</v>
      </c>
      <c r="J93" s="37">
        <v>5000</v>
      </c>
      <c r="K93" s="37">
        <v>5000</v>
      </c>
      <c r="L93" s="37">
        <v>40000</v>
      </c>
      <c r="M93" s="37">
        <v>10000</v>
      </c>
      <c r="N93" s="164">
        <v>5000</v>
      </c>
      <c r="O93" s="164">
        <v>5000</v>
      </c>
      <c r="P93" s="164">
        <f>O93+N93</f>
        <v>10000</v>
      </c>
      <c r="Q93" s="164">
        <v>0</v>
      </c>
      <c r="R93" s="164">
        <v>0</v>
      </c>
      <c r="S93" s="220">
        <v>0</v>
      </c>
      <c r="T93" s="220"/>
      <c r="U93" s="220"/>
      <c r="V93" s="220"/>
      <c r="W93" s="220"/>
      <c r="X93" s="220"/>
      <c r="Y93" s="379"/>
      <c r="Z93" s="494"/>
    </row>
    <row r="94" spans="1:26" x14ac:dyDescent="0.25">
      <c r="A94" s="516">
        <v>5</v>
      </c>
      <c r="B94" s="7" t="s">
        <v>11</v>
      </c>
      <c r="C94" s="7" t="s">
        <v>220</v>
      </c>
      <c r="D94" s="7"/>
      <c r="E94" s="7"/>
      <c r="F94" s="7"/>
      <c r="G94" s="7"/>
      <c r="H94" s="7"/>
      <c r="I94" s="37"/>
      <c r="J94" s="37"/>
      <c r="K94" s="37"/>
      <c r="L94" s="37"/>
      <c r="M94" s="37"/>
      <c r="N94" s="164"/>
      <c r="O94" s="164"/>
      <c r="P94" s="164"/>
      <c r="Q94" s="164">
        <v>10000</v>
      </c>
      <c r="R94" s="164">
        <v>50000</v>
      </c>
      <c r="S94" s="220">
        <v>5000</v>
      </c>
      <c r="T94" s="220">
        <v>5000</v>
      </c>
      <c r="U94" s="220">
        <v>10000</v>
      </c>
      <c r="V94" s="220">
        <v>20000</v>
      </c>
      <c r="W94" s="220">
        <v>20000</v>
      </c>
      <c r="X94" s="220">
        <v>0</v>
      </c>
      <c r="Y94" s="379">
        <v>20000</v>
      </c>
      <c r="Z94" s="494" t="s">
        <v>258</v>
      </c>
    </row>
    <row r="95" spans="1:26" hidden="1" x14ac:dyDescent="0.25">
      <c r="A95" s="516">
        <v>9</v>
      </c>
      <c r="B95" s="7" t="s">
        <v>11</v>
      </c>
      <c r="C95" s="7" t="s">
        <v>182</v>
      </c>
      <c r="D95" s="7"/>
      <c r="E95" s="507"/>
      <c r="F95" s="50">
        <v>10000</v>
      </c>
      <c r="G95" s="50">
        <v>0</v>
      </c>
      <c r="H95" s="7"/>
      <c r="I95" s="37"/>
      <c r="J95" s="37"/>
      <c r="K95" s="37"/>
      <c r="L95" s="37"/>
      <c r="M95" s="37"/>
      <c r="N95" s="164"/>
      <c r="O95" s="164"/>
      <c r="P95" s="164"/>
      <c r="Q95" s="164"/>
      <c r="R95" s="164">
        <v>20000</v>
      </c>
      <c r="S95" s="220">
        <v>0</v>
      </c>
      <c r="T95" s="220"/>
      <c r="U95" s="220"/>
      <c r="V95" s="220"/>
      <c r="W95" s="220"/>
      <c r="X95" s="220"/>
      <c r="Y95" s="379"/>
      <c r="Z95" s="494"/>
    </row>
    <row r="96" spans="1:26" x14ac:dyDescent="0.25">
      <c r="A96" s="516">
        <v>6</v>
      </c>
      <c r="B96" s="7" t="s">
        <v>11</v>
      </c>
      <c r="C96" s="7" t="s">
        <v>199</v>
      </c>
      <c r="D96" s="7"/>
      <c r="E96" s="507"/>
      <c r="F96" s="50"/>
      <c r="G96" s="50"/>
      <c r="H96" s="7"/>
      <c r="I96" s="37"/>
      <c r="J96" s="37"/>
      <c r="K96" s="37"/>
      <c r="L96" s="37"/>
      <c r="M96" s="37"/>
      <c r="N96" s="164"/>
      <c r="O96" s="164"/>
      <c r="P96" s="164"/>
      <c r="Q96" s="164">
        <v>20000</v>
      </c>
      <c r="R96" s="164">
        <v>20000</v>
      </c>
      <c r="S96" s="220">
        <v>10000</v>
      </c>
      <c r="T96" s="220">
        <v>10000</v>
      </c>
      <c r="U96" s="220">
        <f>10000+10000</f>
        <v>20000</v>
      </c>
      <c r="V96" s="220">
        <v>20000</v>
      </c>
      <c r="W96" s="220">
        <v>20000</v>
      </c>
      <c r="X96" s="220">
        <v>0</v>
      </c>
      <c r="Y96" s="379">
        <v>20000</v>
      </c>
      <c r="Z96" s="494" t="s">
        <v>259</v>
      </c>
    </row>
    <row r="97" spans="1:26" hidden="1" x14ac:dyDescent="0.25">
      <c r="A97" s="516">
        <v>11</v>
      </c>
      <c r="B97" s="7" t="s">
        <v>11</v>
      </c>
      <c r="C97" s="7" t="s">
        <v>179</v>
      </c>
      <c r="D97" s="7"/>
      <c r="E97" s="594">
        <v>5000</v>
      </c>
      <c r="F97" s="50">
        <v>10000</v>
      </c>
      <c r="G97" s="50">
        <v>5000</v>
      </c>
      <c r="H97" s="7"/>
      <c r="I97" s="37">
        <v>6000</v>
      </c>
      <c r="J97" s="37">
        <v>7000</v>
      </c>
      <c r="K97" s="37">
        <v>7000</v>
      </c>
      <c r="L97" s="37">
        <v>10000</v>
      </c>
      <c r="M97" s="37">
        <v>7000</v>
      </c>
      <c r="N97" s="164">
        <v>3500</v>
      </c>
      <c r="O97" s="164">
        <v>3500</v>
      </c>
      <c r="P97" s="164">
        <f>O97+N97</f>
        <v>7000</v>
      </c>
      <c r="Q97" s="164">
        <v>0</v>
      </c>
      <c r="R97" s="164">
        <v>10000</v>
      </c>
      <c r="S97" s="220">
        <v>0</v>
      </c>
      <c r="T97" s="220"/>
      <c r="U97" s="220"/>
      <c r="V97" s="220"/>
      <c r="W97" s="220"/>
      <c r="X97" s="220"/>
      <c r="Y97" s="379"/>
      <c r="Z97" s="494"/>
    </row>
    <row r="98" spans="1:26" hidden="1" x14ac:dyDescent="0.25">
      <c r="A98" s="516"/>
      <c r="B98" s="7" t="s">
        <v>11</v>
      </c>
      <c r="C98" s="7" t="s">
        <v>56</v>
      </c>
      <c r="D98" s="7"/>
      <c r="E98" s="594"/>
      <c r="F98" s="50"/>
      <c r="G98" s="50">
        <v>5000</v>
      </c>
      <c r="H98" s="7"/>
      <c r="I98" s="37"/>
      <c r="J98" s="37"/>
      <c r="K98" s="37"/>
      <c r="L98" s="37"/>
      <c r="M98" s="37"/>
      <c r="N98" s="164"/>
      <c r="O98" s="164"/>
      <c r="P98" s="164"/>
      <c r="Q98" s="164"/>
      <c r="R98" s="164"/>
      <c r="S98" s="220"/>
      <c r="T98" s="220"/>
      <c r="U98" s="220"/>
      <c r="V98" s="220"/>
      <c r="W98" s="220"/>
      <c r="X98" s="220"/>
      <c r="Y98" s="379"/>
      <c r="Z98" s="494"/>
    </row>
    <row r="99" spans="1:26" hidden="1" x14ac:dyDescent="0.25">
      <c r="A99" s="516"/>
      <c r="B99" s="7" t="s">
        <v>47</v>
      </c>
      <c r="C99" s="7" t="s">
        <v>53</v>
      </c>
      <c r="D99" s="7"/>
      <c r="E99" s="594">
        <v>15000</v>
      </c>
      <c r="F99" s="50"/>
      <c r="G99" s="50"/>
      <c r="H99" s="7"/>
      <c r="I99" s="37"/>
      <c r="J99" s="37"/>
      <c r="K99" s="37"/>
      <c r="L99" s="37"/>
      <c r="M99" s="37"/>
      <c r="N99" s="164"/>
      <c r="O99" s="164"/>
      <c r="P99" s="164"/>
      <c r="Q99" s="164"/>
      <c r="R99" s="164"/>
      <c r="S99" s="220"/>
      <c r="T99" s="220"/>
      <c r="U99" s="220"/>
      <c r="V99" s="220"/>
      <c r="W99" s="220"/>
      <c r="X99" s="220"/>
      <c r="Y99" s="379"/>
      <c r="Z99" s="494"/>
    </row>
    <row r="100" spans="1:26" hidden="1" x14ac:dyDescent="0.25">
      <c r="A100" s="516"/>
      <c r="B100" s="7"/>
      <c r="C100" s="7"/>
      <c r="D100" s="7"/>
      <c r="E100" s="594"/>
      <c r="F100" s="50">
        <v>15000</v>
      </c>
      <c r="G100" s="60"/>
      <c r="H100" s="7"/>
      <c r="I100" s="37"/>
      <c r="J100" s="37"/>
      <c r="K100" s="37"/>
      <c r="L100" s="37"/>
      <c r="M100" s="37"/>
      <c r="N100" s="164"/>
      <c r="O100" s="164"/>
      <c r="P100" s="164"/>
      <c r="Q100" s="164"/>
      <c r="R100" s="164"/>
      <c r="S100" s="220"/>
      <c r="T100" s="220"/>
      <c r="U100" s="220"/>
      <c r="V100" s="220"/>
      <c r="W100" s="220"/>
      <c r="X100" s="220"/>
      <c r="Y100" s="379"/>
      <c r="Z100" s="494"/>
    </row>
    <row r="101" spans="1:26" hidden="1" x14ac:dyDescent="0.25">
      <c r="A101" s="516"/>
      <c r="B101" s="7" t="s">
        <v>15</v>
      </c>
      <c r="C101" s="7" t="s">
        <v>50</v>
      </c>
      <c r="D101" s="7"/>
      <c r="E101" s="507"/>
      <c r="F101" s="50"/>
      <c r="G101" s="50"/>
      <c r="H101" s="7"/>
      <c r="I101" s="37"/>
      <c r="J101" s="37"/>
      <c r="K101" s="37"/>
      <c r="L101" s="37"/>
      <c r="M101" s="37"/>
      <c r="N101" s="164"/>
      <c r="O101" s="164"/>
      <c r="P101" s="164"/>
      <c r="Q101" s="164"/>
      <c r="R101" s="164"/>
      <c r="S101" s="220"/>
      <c r="T101" s="220"/>
      <c r="U101" s="220"/>
      <c r="V101" s="220"/>
      <c r="W101" s="220"/>
      <c r="X101" s="220"/>
      <c r="Y101" s="379"/>
      <c r="Z101" s="494"/>
    </row>
    <row r="102" spans="1:26" hidden="1" x14ac:dyDescent="0.25">
      <c r="A102" s="516"/>
      <c r="B102" s="7" t="s">
        <v>11</v>
      </c>
      <c r="C102" s="7" t="s">
        <v>59</v>
      </c>
      <c r="D102" s="7"/>
      <c r="E102" s="507"/>
      <c r="F102" s="50"/>
      <c r="G102" s="50"/>
      <c r="H102" s="7"/>
      <c r="I102" s="37"/>
      <c r="J102" s="37"/>
      <c r="K102" s="37"/>
      <c r="L102" s="37"/>
      <c r="M102" s="37"/>
      <c r="N102" s="164"/>
      <c r="O102" s="164"/>
      <c r="P102" s="164"/>
      <c r="Q102" s="164"/>
      <c r="R102" s="164"/>
      <c r="S102" s="220"/>
      <c r="T102" s="220"/>
      <c r="U102" s="220"/>
      <c r="V102" s="220"/>
      <c r="W102" s="220"/>
      <c r="X102" s="220"/>
      <c r="Y102" s="379"/>
      <c r="Z102" s="494"/>
    </row>
    <row r="103" spans="1:26" hidden="1" x14ac:dyDescent="0.25">
      <c r="A103" s="516"/>
      <c r="B103" s="7" t="s">
        <v>11</v>
      </c>
      <c r="C103" s="7" t="s">
        <v>58</v>
      </c>
      <c r="D103" s="7"/>
      <c r="E103" s="507"/>
      <c r="F103" s="50"/>
      <c r="G103" s="50"/>
      <c r="H103" s="7"/>
      <c r="I103" s="37"/>
      <c r="J103" s="37"/>
      <c r="K103" s="37"/>
      <c r="L103" s="37"/>
      <c r="M103" s="37"/>
      <c r="N103" s="164"/>
      <c r="O103" s="164"/>
      <c r="P103" s="164"/>
      <c r="Q103" s="164"/>
      <c r="R103" s="164"/>
      <c r="S103" s="220"/>
      <c r="T103" s="220"/>
      <c r="U103" s="220"/>
      <c r="V103" s="220"/>
      <c r="W103" s="220"/>
      <c r="X103" s="220"/>
      <c r="Y103" s="379"/>
      <c r="Z103" s="494"/>
    </row>
    <row r="104" spans="1:26" hidden="1" x14ac:dyDescent="0.25">
      <c r="A104" s="516"/>
      <c r="B104" s="7" t="s">
        <v>11</v>
      </c>
      <c r="C104" s="7" t="s">
        <v>99</v>
      </c>
      <c r="D104" s="7"/>
      <c r="E104" s="7"/>
      <c r="F104" s="50"/>
      <c r="G104" s="50"/>
      <c r="H104" s="7"/>
      <c r="I104" s="37">
        <v>15000</v>
      </c>
      <c r="J104" s="37">
        <v>0</v>
      </c>
      <c r="K104" s="37">
        <v>0</v>
      </c>
      <c r="L104" s="37"/>
      <c r="M104" s="37"/>
      <c r="N104" s="164"/>
      <c r="O104" s="164"/>
      <c r="P104" s="164"/>
      <c r="Q104" s="164"/>
      <c r="R104" s="164"/>
      <c r="S104" s="220"/>
      <c r="T104" s="220"/>
      <c r="U104" s="220"/>
      <c r="V104" s="220"/>
      <c r="W104" s="220"/>
      <c r="X104" s="220"/>
      <c r="Y104" s="379"/>
      <c r="Z104" s="494"/>
    </row>
    <row r="105" spans="1:26" hidden="1" x14ac:dyDescent="0.25">
      <c r="A105" s="516"/>
      <c r="B105" s="7" t="s">
        <v>11</v>
      </c>
      <c r="C105" s="7" t="s">
        <v>100</v>
      </c>
      <c r="D105" s="7"/>
      <c r="E105" s="507"/>
      <c r="F105" s="50"/>
      <c r="G105" s="50"/>
      <c r="H105" s="7"/>
      <c r="I105" s="37">
        <v>10000</v>
      </c>
      <c r="J105" s="37">
        <v>0</v>
      </c>
      <c r="K105" s="37">
        <v>0</v>
      </c>
      <c r="L105" s="37"/>
      <c r="M105" s="37"/>
      <c r="N105" s="164"/>
      <c r="O105" s="164"/>
      <c r="P105" s="164"/>
      <c r="Q105" s="164"/>
      <c r="R105" s="164"/>
      <c r="S105" s="220"/>
      <c r="T105" s="220"/>
      <c r="U105" s="220"/>
      <c r="V105" s="220"/>
      <c r="W105" s="220"/>
      <c r="X105" s="220"/>
      <c r="Y105" s="379"/>
      <c r="Z105" s="494"/>
    </row>
    <row r="106" spans="1:26" hidden="1" x14ac:dyDescent="0.25">
      <c r="A106" s="516"/>
      <c r="B106" s="7" t="s">
        <v>11</v>
      </c>
      <c r="C106" s="7" t="s">
        <v>12</v>
      </c>
      <c r="D106" s="7"/>
      <c r="E106" s="507">
        <v>10000</v>
      </c>
      <c r="F106" s="50">
        <v>12500</v>
      </c>
      <c r="G106" s="198">
        <v>10000</v>
      </c>
      <c r="H106" s="7"/>
      <c r="I106" s="37">
        <v>10000</v>
      </c>
      <c r="J106" s="37">
        <v>0</v>
      </c>
      <c r="K106" s="37">
        <v>0</v>
      </c>
      <c r="L106" s="37"/>
      <c r="M106" s="37"/>
      <c r="N106" s="164"/>
      <c r="O106" s="164"/>
      <c r="P106" s="164"/>
      <c r="Q106" s="164"/>
      <c r="R106" s="164"/>
      <c r="S106" s="220"/>
      <c r="T106" s="220"/>
      <c r="U106" s="220"/>
      <c r="V106" s="220"/>
      <c r="W106" s="220"/>
      <c r="X106" s="220"/>
      <c r="Y106" s="379"/>
      <c r="Z106" s="494"/>
    </row>
    <row r="107" spans="1:26" hidden="1" x14ac:dyDescent="0.25">
      <c r="A107" s="516"/>
      <c r="B107" s="7" t="s">
        <v>11</v>
      </c>
      <c r="C107" s="7" t="s">
        <v>121</v>
      </c>
      <c r="D107" s="7"/>
      <c r="E107" s="507"/>
      <c r="F107" s="50"/>
      <c r="G107" s="198"/>
      <c r="H107" s="7"/>
      <c r="I107" s="37"/>
      <c r="J107" s="37"/>
      <c r="K107" s="37"/>
      <c r="L107" s="37">
        <v>20000</v>
      </c>
      <c r="M107" s="37"/>
      <c r="N107" s="164">
        <v>0</v>
      </c>
      <c r="O107" s="164">
        <v>0</v>
      </c>
      <c r="P107" s="164">
        <v>0</v>
      </c>
      <c r="Q107" s="164"/>
      <c r="R107" s="164"/>
      <c r="S107" s="220"/>
      <c r="T107" s="220"/>
      <c r="U107" s="220"/>
      <c r="V107" s="220"/>
      <c r="W107" s="220"/>
      <c r="X107" s="220"/>
      <c r="Y107" s="379"/>
      <c r="Z107" s="494"/>
    </row>
    <row r="108" spans="1:26" hidden="1" x14ac:dyDescent="0.25">
      <c r="A108" s="516"/>
      <c r="B108" s="7" t="s">
        <v>11</v>
      </c>
      <c r="C108" s="7" t="s">
        <v>119</v>
      </c>
      <c r="D108" s="7"/>
      <c r="E108" s="507"/>
      <c r="F108" s="50"/>
      <c r="G108" s="198"/>
      <c r="H108" s="7"/>
      <c r="I108" s="37"/>
      <c r="J108" s="37"/>
      <c r="K108" s="37"/>
      <c r="L108" s="37">
        <v>20000</v>
      </c>
      <c r="M108" s="37"/>
      <c r="N108" s="164">
        <v>0</v>
      </c>
      <c r="O108" s="164">
        <v>0</v>
      </c>
      <c r="P108" s="164">
        <v>0</v>
      </c>
      <c r="Q108" s="164"/>
      <c r="R108" s="164"/>
      <c r="S108" s="220"/>
      <c r="T108" s="220"/>
      <c r="U108" s="220"/>
      <c r="V108" s="220"/>
      <c r="W108" s="220"/>
      <c r="X108" s="220"/>
      <c r="Y108" s="379"/>
      <c r="Z108" s="494"/>
    </row>
    <row r="109" spans="1:26" hidden="1" x14ac:dyDescent="0.25">
      <c r="A109" s="516"/>
      <c r="B109" s="7" t="s">
        <v>11</v>
      </c>
      <c r="C109" s="7" t="s">
        <v>120</v>
      </c>
      <c r="D109" s="7"/>
      <c r="E109" s="507"/>
      <c r="F109" s="50"/>
      <c r="G109" s="198"/>
      <c r="H109" s="7"/>
      <c r="I109" s="37">
        <v>0</v>
      </c>
      <c r="J109" s="37"/>
      <c r="K109" s="37"/>
      <c r="L109" s="37">
        <v>10000</v>
      </c>
      <c r="M109" s="37"/>
      <c r="N109" s="164">
        <v>0</v>
      </c>
      <c r="O109" s="164">
        <v>0</v>
      </c>
      <c r="P109" s="164">
        <v>0</v>
      </c>
      <c r="Q109" s="164"/>
      <c r="R109" s="164"/>
      <c r="S109" s="220"/>
      <c r="T109" s="220"/>
      <c r="U109" s="220"/>
      <c r="V109" s="220"/>
      <c r="W109" s="220"/>
      <c r="X109" s="220"/>
      <c r="Y109" s="379"/>
      <c r="Z109" s="494"/>
    </row>
    <row r="110" spans="1:26" hidden="1" x14ac:dyDescent="0.25">
      <c r="A110" s="516"/>
      <c r="B110" s="7" t="s">
        <v>11</v>
      </c>
      <c r="C110" s="7" t="s">
        <v>122</v>
      </c>
      <c r="D110" s="7"/>
      <c r="E110" s="507"/>
      <c r="F110" s="50"/>
      <c r="G110" s="198"/>
      <c r="H110" s="7"/>
      <c r="I110" s="37"/>
      <c r="J110" s="37"/>
      <c r="K110" s="37"/>
      <c r="L110" s="37">
        <v>10000</v>
      </c>
      <c r="M110" s="37"/>
      <c r="N110" s="164">
        <v>0</v>
      </c>
      <c r="O110" s="164">
        <v>0</v>
      </c>
      <c r="P110" s="164">
        <v>0</v>
      </c>
      <c r="Q110" s="164"/>
      <c r="R110" s="164"/>
      <c r="S110" s="220"/>
      <c r="T110" s="220"/>
      <c r="U110" s="220"/>
      <c r="V110" s="220"/>
      <c r="W110" s="220"/>
      <c r="X110" s="220"/>
      <c r="Y110" s="379"/>
      <c r="Z110" s="494"/>
    </row>
    <row r="111" spans="1:26" x14ac:dyDescent="0.25">
      <c r="A111" s="516">
        <v>7</v>
      </c>
      <c r="B111" s="7" t="s">
        <v>5</v>
      </c>
      <c r="C111" s="7" t="s">
        <v>6</v>
      </c>
      <c r="D111" s="7"/>
      <c r="E111" s="507">
        <v>45000</v>
      </c>
      <c r="F111" s="50">
        <v>50000</v>
      </c>
      <c r="G111" s="50">
        <v>45000</v>
      </c>
      <c r="H111" s="7"/>
      <c r="I111" s="37">
        <v>45000</v>
      </c>
      <c r="J111" s="37">
        <v>20000</v>
      </c>
      <c r="K111" s="37">
        <v>20000</v>
      </c>
      <c r="L111" s="37">
        <v>0</v>
      </c>
      <c r="M111" s="37">
        <v>20000</v>
      </c>
      <c r="N111" s="164">
        <v>10000</v>
      </c>
      <c r="O111" s="164">
        <v>10000</v>
      </c>
      <c r="P111" s="164">
        <f>O111+N111</f>
        <v>20000</v>
      </c>
      <c r="Q111" s="164">
        <v>40000</v>
      </c>
      <c r="R111" s="164">
        <v>40000</v>
      </c>
      <c r="S111" s="220">
        <v>20000</v>
      </c>
      <c r="T111" s="220">
        <v>20000</v>
      </c>
      <c r="U111" s="220">
        <f>20000+20000</f>
        <v>40000</v>
      </c>
      <c r="V111" s="220">
        <v>40000</v>
      </c>
      <c r="W111" s="220">
        <v>40000</v>
      </c>
      <c r="X111" s="220">
        <v>0</v>
      </c>
      <c r="Y111" s="379">
        <v>40000</v>
      </c>
      <c r="Z111" s="494" t="s">
        <v>260</v>
      </c>
    </row>
    <row r="112" spans="1:26" ht="31.5" hidden="1" x14ac:dyDescent="0.25">
      <c r="A112" s="516"/>
      <c r="B112" s="54" t="s">
        <v>92</v>
      </c>
      <c r="C112" s="53" t="s">
        <v>93</v>
      </c>
      <c r="D112" s="7"/>
      <c r="E112" s="7"/>
      <c r="F112" s="7"/>
      <c r="G112" s="50">
        <v>14000</v>
      </c>
      <c r="H112" s="7"/>
      <c r="I112" s="37"/>
      <c r="J112" s="37"/>
      <c r="K112" s="37"/>
      <c r="L112" s="37"/>
      <c r="M112" s="37"/>
      <c r="N112" s="164"/>
      <c r="O112" s="164"/>
      <c r="P112" s="164"/>
      <c r="Q112" s="164"/>
      <c r="R112" s="164"/>
      <c r="S112" s="220"/>
      <c r="T112" s="220"/>
      <c r="U112" s="220"/>
      <c r="V112" s="220"/>
      <c r="W112" s="220"/>
      <c r="X112" s="220"/>
      <c r="Y112" s="379"/>
      <c r="Z112" s="494"/>
    </row>
    <row r="113" spans="1:26" hidden="1" x14ac:dyDescent="0.25">
      <c r="A113" s="516"/>
      <c r="B113" s="7" t="s">
        <v>47</v>
      </c>
      <c r="C113" s="7" t="s">
        <v>39</v>
      </c>
      <c r="D113" s="7"/>
      <c r="E113" s="507">
        <v>10000</v>
      </c>
      <c r="F113" s="50">
        <v>20000</v>
      </c>
      <c r="G113" s="50">
        <v>0</v>
      </c>
      <c r="H113" s="7"/>
      <c r="I113" s="37"/>
      <c r="J113" s="37"/>
      <c r="K113" s="37"/>
      <c r="L113" s="37"/>
      <c r="M113" s="37"/>
      <c r="N113" s="164"/>
      <c r="O113" s="164"/>
      <c r="P113" s="164"/>
      <c r="Q113" s="164"/>
      <c r="R113" s="164"/>
      <c r="S113" s="220"/>
      <c r="T113" s="220"/>
      <c r="U113" s="220"/>
      <c r="V113" s="220"/>
      <c r="W113" s="220"/>
      <c r="X113" s="220"/>
      <c r="Y113" s="379"/>
      <c r="Z113" s="494"/>
    </row>
    <row r="114" spans="1:26" hidden="1" x14ac:dyDescent="0.25">
      <c r="A114" s="516">
        <v>43</v>
      </c>
      <c r="B114" s="7" t="s">
        <v>11</v>
      </c>
      <c r="C114" s="7" t="s">
        <v>13</v>
      </c>
      <c r="D114" s="7"/>
      <c r="E114" s="507"/>
      <c r="F114" s="50"/>
      <c r="G114" s="50"/>
      <c r="H114" s="7"/>
      <c r="I114" s="37"/>
      <c r="J114" s="37" t="e">
        <f>#REF!+F118+F116+F115+F113+F111+F106+F100+F97+F95+#REF!+#REF!+F12+F11+F10+#REF!+F92+F19+F18+#REF!+F16+F14+F89+F88+F87+F86+F8+F85+F82+F80+F7+F79+F6+#REF!</f>
        <v>#REF!</v>
      </c>
      <c r="K114" s="37" t="e">
        <f>#REF!+G118+G116+G115+G113+G111+G106+G100+G97+G95+#REF!+#REF!+G12+G11+G10+#REF!+G92+G19+G18+#REF!+G16+G14+G89+G88+G87+G86+G8+G85+G82+G80+G7+G79+G6+#REF!</f>
        <v>#REF!</v>
      </c>
      <c r="L114" s="37"/>
      <c r="M114" s="37"/>
      <c r="N114" s="164"/>
      <c r="O114" s="164"/>
      <c r="P114" s="164"/>
      <c r="Q114" s="164"/>
      <c r="R114" s="164"/>
      <c r="S114" s="220"/>
      <c r="T114" s="220"/>
      <c r="U114" s="220"/>
      <c r="V114" s="220"/>
      <c r="W114" s="220"/>
      <c r="X114" s="220"/>
      <c r="Y114" s="379"/>
      <c r="Z114" s="494"/>
    </row>
    <row r="115" spans="1:26" hidden="1" x14ac:dyDescent="0.25">
      <c r="A115" s="516"/>
      <c r="B115" s="7" t="s">
        <v>28</v>
      </c>
      <c r="C115" s="7" t="s">
        <v>29</v>
      </c>
      <c r="D115" s="7"/>
      <c r="E115" s="507"/>
      <c r="F115" s="50">
        <v>5000</v>
      </c>
      <c r="G115" s="50">
        <v>3000</v>
      </c>
      <c r="H115" s="7"/>
      <c r="I115" s="37">
        <v>3000</v>
      </c>
      <c r="J115" s="37">
        <v>0</v>
      </c>
      <c r="K115" s="37">
        <v>0</v>
      </c>
      <c r="L115" s="37">
        <v>0</v>
      </c>
      <c r="M115" s="37"/>
      <c r="N115" s="164"/>
      <c r="O115" s="164"/>
      <c r="P115" s="164"/>
      <c r="Q115" s="164"/>
      <c r="R115" s="164"/>
      <c r="S115" s="220"/>
      <c r="T115" s="220"/>
      <c r="U115" s="220"/>
      <c r="V115" s="220"/>
      <c r="W115" s="220"/>
      <c r="X115" s="220"/>
      <c r="Y115" s="379"/>
      <c r="Z115" s="494"/>
    </row>
    <row r="116" spans="1:26" hidden="1" x14ac:dyDescent="0.25">
      <c r="A116" s="516">
        <v>13</v>
      </c>
      <c r="B116" s="7" t="s">
        <v>28</v>
      </c>
      <c r="C116" s="7" t="s">
        <v>31</v>
      </c>
      <c r="D116" s="7"/>
      <c r="E116" s="507">
        <v>5000</v>
      </c>
      <c r="F116" s="50">
        <v>6000</v>
      </c>
      <c r="G116" s="50">
        <v>5000</v>
      </c>
      <c r="H116" s="7"/>
      <c r="I116" s="37">
        <v>5000</v>
      </c>
      <c r="J116" s="37">
        <v>2000</v>
      </c>
      <c r="K116" s="37">
        <v>2000</v>
      </c>
      <c r="L116" s="37">
        <v>5000</v>
      </c>
      <c r="M116" s="37">
        <v>2000</v>
      </c>
      <c r="N116" s="164">
        <v>2500</v>
      </c>
      <c r="O116" s="164">
        <v>0</v>
      </c>
      <c r="P116" s="164">
        <f>O116+N116</f>
        <v>2500</v>
      </c>
      <c r="Q116" s="164"/>
      <c r="R116" s="164">
        <v>0</v>
      </c>
      <c r="S116" s="220"/>
      <c r="T116" s="220"/>
      <c r="U116" s="220"/>
      <c r="V116" s="220"/>
      <c r="W116" s="220"/>
      <c r="X116" s="220"/>
      <c r="Y116" s="379"/>
      <c r="Z116" s="494"/>
    </row>
    <row r="117" spans="1:26" x14ac:dyDescent="0.25">
      <c r="A117" s="516">
        <v>8</v>
      </c>
      <c r="B117" s="7" t="s">
        <v>32</v>
      </c>
      <c r="C117" s="7" t="s">
        <v>33</v>
      </c>
      <c r="D117" s="7"/>
      <c r="E117" s="507">
        <v>40000</v>
      </c>
      <c r="F117" s="50">
        <v>50000</v>
      </c>
      <c r="G117" s="50">
        <v>40000</v>
      </c>
      <c r="H117" s="7"/>
      <c r="I117" s="37">
        <v>40000</v>
      </c>
      <c r="J117" s="37">
        <v>20000</v>
      </c>
      <c r="K117" s="37">
        <v>20000</v>
      </c>
      <c r="L117" s="37">
        <v>40000</v>
      </c>
      <c r="M117" s="37">
        <v>20000</v>
      </c>
      <c r="N117" s="164">
        <v>10000</v>
      </c>
      <c r="O117" s="164">
        <v>27000</v>
      </c>
      <c r="P117" s="164">
        <f>O117+N117</f>
        <v>37000</v>
      </c>
      <c r="Q117" s="164">
        <v>40000</v>
      </c>
      <c r="R117" s="164">
        <v>40000</v>
      </c>
      <c r="S117" s="220">
        <v>20000</v>
      </c>
      <c r="T117" s="220">
        <v>20000</v>
      </c>
      <c r="U117" s="220">
        <f>20000+20000</f>
        <v>40000</v>
      </c>
      <c r="V117" s="220">
        <v>40000</v>
      </c>
      <c r="W117" s="220">
        <v>40000</v>
      </c>
      <c r="X117" s="220">
        <v>0</v>
      </c>
      <c r="Y117" s="379">
        <v>40000</v>
      </c>
      <c r="Z117" s="494" t="s">
        <v>261</v>
      </c>
    </row>
    <row r="118" spans="1:26" x14ac:dyDescent="0.25">
      <c r="A118" s="516">
        <v>9</v>
      </c>
      <c r="B118" s="7" t="s">
        <v>28</v>
      </c>
      <c r="C118" s="7" t="s">
        <v>30</v>
      </c>
      <c r="D118" s="7"/>
      <c r="E118" s="507">
        <v>9500</v>
      </c>
      <c r="F118" s="50">
        <v>10000</v>
      </c>
      <c r="G118" s="50">
        <v>9500</v>
      </c>
      <c r="H118" s="7"/>
      <c r="I118" s="37">
        <v>9500</v>
      </c>
      <c r="J118" s="37">
        <v>3000</v>
      </c>
      <c r="K118" s="37">
        <v>3000</v>
      </c>
      <c r="L118" s="37">
        <v>5000</v>
      </c>
      <c r="M118" s="37">
        <v>5000</v>
      </c>
      <c r="N118" s="164">
        <v>0</v>
      </c>
      <c r="O118" s="164">
        <v>0</v>
      </c>
      <c r="P118" s="164">
        <v>0</v>
      </c>
      <c r="Q118" s="164">
        <v>3000</v>
      </c>
      <c r="R118" s="164">
        <v>6000</v>
      </c>
      <c r="S118" s="220">
        <v>1500</v>
      </c>
      <c r="T118" s="220">
        <v>1500</v>
      </c>
      <c r="U118" s="220">
        <v>3000</v>
      </c>
      <c r="V118" s="220">
        <v>3000</v>
      </c>
      <c r="W118" s="220">
        <v>3000</v>
      </c>
      <c r="X118" s="220">
        <v>0</v>
      </c>
      <c r="Y118" s="164">
        <v>3000</v>
      </c>
      <c r="Z118" s="494" t="s">
        <v>263</v>
      </c>
    </row>
    <row r="119" spans="1:26" hidden="1" x14ac:dyDescent="0.25">
      <c r="A119" s="516"/>
      <c r="B119" s="51"/>
      <c r="C119" s="143"/>
      <c r="D119" s="7"/>
      <c r="E119" s="144">
        <f>SUM(E6:E118)</f>
        <v>1137000</v>
      </c>
      <c r="F119" s="144">
        <f>SUM(F6:F118)</f>
        <v>1268500</v>
      </c>
      <c r="G119" s="144">
        <f>SUM(G6:G118)</f>
        <v>1161500</v>
      </c>
      <c r="H119" s="7"/>
      <c r="I119" s="94">
        <f ca="1">SUM(I6:I124)</f>
        <v>2553000</v>
      </c>
      <c r="J119" s="37"/>
      <c r="K119" s="37"/>
      <c r="L119" s="37"/>
      <c r="M119" s="37"/>
      <c r="N119" s="164"/>
      <c r="O119" s="164"/>
      <c r="P119" s="164"/>
      <c r="Q119" s="164"/>
      <c r="R119" s="164"/>
      <c r="S119" s="220"/>
      <c r="T119" s="220"/>
      <c r="U119" s="220"/>
      <c r="V119" s="220"/>
      <c r="W119" s="220"/>
      <c r="X119" s="220"/>
      <c r="Y119" s="164"/>
      <c r="Z119" s="495"/>
    </row>
    <row r="120" spans="1:26" hidden="1" x14ac:dyDescent="0.25">
      <c r="A120" s="516">
        <v>14</v>
      </c>
      <c r="B120" s="51" t="s">
        <v>123</v>
      </c>
      <c r="C120" s="143" t="s">
        <v>170</v>
      </c>
      <c r="D120" s="7"/>
      <c r="E120" s="144"/>
      <c r="F120" s="144"/>
      <c r="G120" s="144"/>
      <c r="H120" s="7"/>
      <c r="I120" s="94"/>
      <c r="J120" s="37"/>
      <c r="K120" s="37"/>
      <c r="L120" s="37">
        <v>22000</v>
      </c>
      <c r="M120" s="37"/>
      <c r="N120" s="164"/>
      <c r="O120" s="164"/>
      <c r="P120" s="164"/>
      <c r="Q120" s="164"/>
      <c r="R120" s="164"/>
      <c r="S120" s="220"/>
      <c r="T120" s="220"/>
      <c r="U120" s="220"/>
      <c r="V120" s="220"/>
      <c r="W120" s="220"/>
      <c r="X120" s="220"/>
      <c r="Y120" s="164"/>
      <c r="Z120" s="495"/>
    </row>
    <row r="121" spans="1:26" x14ac:dyDescent="0.25">
      <c r="A121" s="516">
        <v>10</v>
      </c>
      <c r="B121" s="105" t="s">
        <v>47</v>
      </c>
      <c r="C121" s="143" t="s">
        <v>4</v>
      </c>
      <c r="D121" s="7"/>
      <c r="E121" s="144"/>
      <c r="F121" s="144"/>
      <c r="G121" s="144"/>
      <c r="H121" s="7"/>
      <c r="I121" s="94"/>
      <c r="J121" s="37"/>
      <c r="K121" s="37"/>
      <c r="L121" s="37"/>
      <c r="M121" s="37"/>
      <c r="N121" s="164"/>
      <c r="O121" s="164"/>
      <c r="P121" s="164"/>
      <c r="Q121" s="164"/>
      <c r="R121" s="164"/>
      <c r="S121" s="220"/>
      <c r="T121" s="220"/>
      <c r="U121" s="220"/>
      <c r="V121" s="220">
        <v>2000</v>
      </c>
      <c r="W121" s="220">
        <v>2000</v>
      </c>
      <c r="X121" s="220">
        <v>0</v>
      </c>
      <c r="Y121" s="164">
        <f>2000-2000</f>
        <v>0</v>
      </c>
      <c r="Z121" s="495" t="s">
        <v>276</v>
      </c>
    </row>
    <row r="122" spans="1:26" x14ac:dyDescent="0.25">
      <c r="A122" s="516">
        <v>11</v>
      </c>
      <c r="B122" s="105" t="s">
        <v>47</v>
      </c>
      <c r="C122" s="143" t="s">
        <v>239</v>
      </c>
      <c r="D122" s="7"/>
      <c r="E122" s="144"/>
      <c r="F122" s="144"/>
      <c r="G122" s="144"/>
      <c r="H122" s="7"/>
      <c r="I122" s="94"/>
      <c r="J122" s="37"/>
      <c r="K122" s="37"/>
      <c r="L122" s="37"/>
      <c r="M122" s="37"/>
      <c r="N122" s="164"/>
      <c r="O122" s="164">
        <v>2500</v>
      </c>
      <c r="P122" s="164">
        <f>O122+N122</f>
        <v>2500</v>
      </c>
      <c r="Q122" s="164">
        <v>2000</v>
      </c>
      <c r="R122" s="164"/>
      <c r="S122" s="220">
        <v>0</v>
      </c>
      <c r="T122" s="220"/>
      <c r="U122" s="220"/>
      <c r="V122" s="220">
        <v>3000</v>
      </c>
      <c r="W122" s="220">
        <v>3000</v>
      </c>
      <c r="X122" s="220">
        <v>0</v>
      </c>
      <c r="Y122" s="164">
        <v>3000</v>
      </c>
      <c r="Z122" s="495" t="s">
        <v>262</v>
      </c>
    </row>
    <row r="123" spans="1:26" ht="18.75" x14ac:dyDescent="0.3">
      <c r="A123" s="69"/>
      <c r="B123" s="64"/>
      <c r="C123" s="405" t="s">
        <v>112</v>
      </c>
      <c r="D123" s="406"/>
      <c r="E123" s="407"/>
      <c r="F123" s="407"/>
      <c r="G123" s="407"/>
      <c r="H123" s="406"/>
      <c r="I123" s="407"/>
      <c r="J123" s="408">
        <f>J118+J116+J111+J97+J93+J92+J86+J85+J79</f>
        <v>197000</v>
      </c>
      <c r="K123" s="408">
        <f>K118+K116+K111+K97+K93+K92+K86+K85+K79</f>
        <v>197000</v>
      </c>
      <c r="L123" s="408">
        <f>L118+L116+L111+L97+L93+L92+L86+L85+L79+L107+L108+L109+L110</f>
        <v>570000</v>
      </c>
      <c r="M123" s="408">
        <f>M118+M116+M111+M97+M93+M92+M86+M85+M79</f>
        <v>204000</v>
      </c>
      <c r="N123" s="408">
        <f>N118+N116+N111+N97+N93+N92+N86+N85+N79+N117</f>
        <v>111000</v>
      </c>
      <c r="O123" s="408">
        <f>O118+O116+O111+O97+O93+O92+O86+O85+O79+O117+O122</f>
        <v>125500</v>
      </c>
      <c r="P123" s="408">
        <f>O123+N123</f>
        <v>236500</v>
      </c>
      <c r="Q123" s="408">
        <f>Q122+Q118+Q117+Q111+Q97+Q94+Q93+Q92+Q86+Q85+Q79+Q90+Q96</f>
        <v>311500.27</v>
      </c>
      <c r="R123" s="408">
        <f>R118+R116+R111+R97+R93+R92+R86+R85+R79+R94+R95+R96+R90+R91+R117</f>
        <v>696000</v>
      </c>
      <c r="S123" s="409">
        <f>S79+S86+S90+S92+S94+S96+S111+S117+S118</f>
        <v>154000</v>
      </c>
      <c r="T123" s="409">
        <f>T79+T86+T90+T92+T94+T96+T111+T117+T118</f>
        <v>154000</v>
      </c>
      <c r="U123" s="409">
        <f>U79+U86+U90+U92+U94+U96+U111+U117+U118</f>
        <v>308000</v>
      </c>
      <c r="V123" s="409">
        <f>V79+V87+V90+V92+V94+V96+V111+V117+V118+V121+V122</f>
        <v>363000</v>
      </c>
      <c r="W123" s="409">
        <f>W79+W87+W90+W92+W94+W96+W111+W117+W118+W121+W122</f>
        <v>363000</v>
      </c>
      <c r="X123" s="409">
        <f>SUM(X79:X122)</f>
        <v>0</v>
      </c>
      <c r="Y123" s="408">
        <f>Y79+Y86+Y90+Y92+Y94+Y96+Y111+Y117+Y121+Y118+Y122</f>
        <v>361000</v>
      </c>
      <c r="Z123" s="302"/>
    </row>
    <row r="124" spans="1:26" ht="19.5" thickBot="1" x14ac:dyDescent="0.35">
      <c r="A124" s="72"/>
      <c r="B124" s="77"/>
      <c r="C124" s="410" t="s">
        <v>115</v>
      </c>
      <c r="D124" s="411"/>
      <c r="E124" s="412"/>
      <c r="F124" s="412"/>
      <c r="G124" s="412">
        <f>SUM(G6:G118)</f>
        <v>1161500</v>
      </c>
      <c r="H124" s="411"/>
      <c r="I124" s="412">
        <f>SUM(I6:I118)</f>
        <v>1497500</v>
      </c>
      <c r="J124" s="413">
        <f>J74+J123</f>
        <v>744000</v>
      </c>
      <c r="K124" s="413">
        <f>K74+K123</f>
        <v>744000</v>
      </c>
      <c r="L124" s="413">
        <f>L123+L74</f>
        <v>1546000</v>
      </c>
      <c r="M124" s="413">
        <f>M123+M74</f>
        <v>761000</v>
      </c>
      <c r="N124" s="414" t="e">
        <f>N123+N74</f>
        <v>#REF!</v>
      </c>
      <c r="O124" s="414" t="e">
        <f>O123+O74</f>
        <v>#REF!</v>
      </c>
      <c r="P124" s="414" t="e">
        <f>O124+N124</f>
        <v>#REF!</v>
      </c>
      <c r="Q124" s="414" t="e">
        <f>Q123+Q74</f>
        <v>#REF!</v>
      </c>
      <c r="R124" s="413">
        <f>R123+R74</f>
        <v>941500</v>
      </c>
      <c r="S124" s="413" t="e">
        <f>S123+S74</f>
        <v>#REF!</v>
      </c>
      <c r="T124" s="415" t="e">
        <f>T74+T123</f>
        <v>#REF!</v>
      </c>
      <c r="U124" s="415" t="e">
        <f>U123+U74</f>
        <v>#REF!</v>
      </c>
      <c r="V124" s="416">
        <f>V74+V123</f>
        <v>1493425.3</v>
      </c>
      <c r="W124" s="417">
        <f>W123+W74</f>
        <v>943624.65</v>
      </c>
      <c r="X124" s="417">
        <f>X74+X123</f>
        <v>518000</v>
      </c>
      <c r="Y124" s="413">
        <f>Y123+Y74</f>
        <v>1467424.65</v>
      </c>
      <c r="Z124" s="314"/>
    </row>
    <row r="125" spans="1:26" ht="16.5" thickBot="1" x14ac:dyDescent="0.3">
      <c r="B125" s="5"/>
      <c r="C125" s="5"/>
      <c r="E125" s="5"/>
      <c r="F125" s="52">
        <f>F119/E119</f>
        <v>1.1156552330694811</v>
      </c>
      <c r="G125" s="52">
        <f>G119/F119</f>
        <v>0.91564840362633027</v>
      </c>
      <c r="N125" s="630"/>
      <c r="O125" s="631"/>
      <c r="Q125" s="28" t="e">
        <f>Q126-Q124</f>
        <v>#REF!</v>
      </c>
    </row>
    <row r="126" spans="1:26" x14ac:dyDescent="0.25">
      <c r="B126" s="5"/>
      <c r="C126" s="5"/>
      <c r="E126" s="5"/>
      <c r="M126" s="28"/>
      <c r="Q126" s="2">
        <v>1254800</v>
      </c>
    </row>
    <row r="127" spans="1:26" x14ac:dyDescent="0.25">
      <c r="B127" s="613" t="s">
        <v>274</v>
      </c>
      <c r="C127" s="613"/>
    </row>
    <row r="128" spans="1:26" x14ac:dyDescent="0.25">
      <c r="B128" s="2" t="s">
        <v>275</v>
      </c>
    </row>
    <row r="129" spans="2:2" x14ac:dyDescent="0.25">
      <c r="B129" s="2" t="s">
        <v>318</v>
      </c>
    </row>
  </sheetData>
  <mergeCells count="74">
    <mergeCell ref="E97:E98"/>
    <mergeCell ref="E99:E100"/>
    <mergeCell ref="N125:O125"/>
    <mergeCell ref="B127:C127"/>
    <mergeCell ref="Q86:Q89"/>
    <mergeCell ref="K86:K89"/>
    <mergeCell ref="L86:L89"/>
    <mergeCell ref="M86:M89"/>
    <mergeCell ref="N86:N89"/>
    <mergeCell ref="O86:O89"/>
    <mergeCell ref="P86:P89"/>
    <mergeCell ref="J86:J89"/>
    <mergeCell ref="R86:R89"/>
    <mergeCell ref="S86:S89"/>
    <mergeCell ref="T86:T89"/>
    <mergeCell ref="U86:U89"/>
    <mergeCell ref="Y86:Y89"/>
    <mergeCell ref="A86:A89"/>
    <mergeCell ref="E86:E89"/>
    <mergeCell ref="G86:G89"/>
    <mergeCell ref="H86:H89"/>
    <mergeCell ref="I86:I89"/>
    <mergeCell ref="Y51:Y52"/>
    <mergeCell ref="A64:C64"/>
    <mergeCell ref="A70:B70"/>
    <mergeCell ref="A72:C72"/>
    <mergeCell ref="A77:U78"/>
    <mergeCell ref="Y77:Y78"/>
    <mergeCell ref="S51:S52"/>
    <mergeCell ref="A32:C32"/>
    <mergeCell ref="A37:C37"/>
    <mergeCell ref="A39:C39"/>
    <mergeCell ref="A43:C43"/>
    <mergeCell ref="Q51:Q52"/>
    <mergeCell ref="V14:V17"/>
    <mergeCell ref="W14:W17"/>
    <mergeCell ref="X14:X17"/>
    <mergeCell ref="Y14:Y17"/>
    <mergeCell ref="Z14:Z17"/>
    <mergeCell ref="A23:C23"/>
    <mergeCell ref="M14:M18"/>
    <mergeCell ref="Q14:Q17"/>
    <mergeCell ref="R14:R17"/>
    <mergeCell ref="S14:S17"/>
    <mergeCell ref="A14:A19"/>
    <mergeCell ref="B14:B19"/>
    <mergeCell ref="C14:C16"/>
    <mergeCell ref="G14:G19"/>
    <mergeCell ref="H14:H19"/>
    <mergeCell ref="L14:L17"/>
    <mergeCell ref="T14:T17"/>
    <mergeCell ref="U14:U17"/>
    <mergeCell ref="P10:P13"/>
    <mergeCell ref="Q10:Q13"/>
    <mergeCell ref="R10:R13"/>
    <mergeCell ref="S10:S13"/>
    <mergeCell ref="O10:O13"/>
    <mergeCell ref="A5:C5"/>
    <mergeCell ref="A10:A13"/>
    <mergeCell ref="B10:B13"/>
    <mergeCell ref="C10:C13"/>
    <mergeCell ref="G10:G13"/>
    <mergeCell ref="I10:I13"/>
    <mergeCell ref="J10:J13"/>
    <mergeCell ref="K10:K13"/>
    <mergeCell ref="L10:L13"/>
    <mergeCell ref="M10:M13"/>
    <mergeCell ref="N10:N13"/>
    <mergeCell ref="V3:Y3"/>
    <mergeCell ref="A1:L1"/>
    <mergeCell ref="A3:A4"/>
    <mergeCell ref="B3:C3"/>
    <mergeCell ref="M3:P3"/>
    <mergeCell ref="Q3:U3"/>
  </mergeCells>
  <pageMargins left="0.7" right="0.7" top="0.75" bottom="0.75" header="0.3" footer="0.3"/>
  <pageSetup paperSize="9" scale="48" fitToWidth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K133"/>
  <sheetViews>
    <sheetView tabSelected="1" topLeftCell="A96" zoomScaleNormal="100" workbookViewId="0">
      <selection activeCell="AA28" sqref="AA28"/>
    </sheetView>
  </sheetViews>
  <sheetFormatPr defaultRowHeight="15.75" x14ac:dyDescent="0.25"/>
  <cols>
    <col min="1" max="1" width="4.7109375" style="2" customWidth="1"/>
    <col min="2" max="2" width="35.85546875" style="2" bestFit="1" customWidth="1"/>
    <col min="3" max="3" width="50.5703125" style="2" customWidth="1"/>
    <col min="4" max="4" width="0.28515625" style="5" customWidth="1"/>
    <col min="5" max="5" width="13.7109375" style="2" hidden="1" customWidth="1"/>
    <col min="6" max="7" width="13.7109375" style="5" hidden="1" customWidth="1"/>
    <col min="8" max="8" width="13.42578125" style="2" hidden="1" customWidth="1"/>
    <col min="9" max="9" width="11.7109375" style="2" hidden="1" customWidth="1"/>
    <col min="10" max="10" width="13.140625" style="2" hidden="1" customWidth="1"/>
    <col min="11" max="11" width="13.5703125" style="2" hidden="1" customWidth="1"/>
    <col min="12" max="12" width="13.7109375" style="2" hidden="1" customWidth="1"/>
    <col min="13" max="13" width="13.85546875" style="2" hidden="1" customWidth="1"/>
    <col min="14" max="16" width="12.140625" style="2" hidden="1" customWidth="1"/>
    <col min="17" max="17" width="13.85546875" style="2" hidden="1" customWidth="1"/>
    <col min="18" max="18" width="15" style="2" hidden="1" customWidth="1"/>
    <col min="19" max="20" width="13.5703125" style="2" hidden="1" customWidth="1"/>
    <col min="21" max="21" width="3" style="2" hidden="1" customWidth="1"/>
    <col min="22" max="22" width="18.42578125" style="2" customWidth="1"/>
    <col min="23" max="23" width="18.28515625" style="2" customWidth="1"/>
    <col min="24" max="24" width="18.85546875" style="2" customWidth="1"/>
    <col min="25" max="25" width="18.140625" style="2" customWidth="1"/>
    <col min="26" max="26" width="19.42578125" style="2" customWidth="1"/>
    <col min="27" max="27" width="21.140625" style="2" customWidth="1"/>
    <col min="28" max="28" width="14.42578125" style="2" customWidth="1"/>
    <col min="29" max="29" width="22.140625" style="2" customWidth="1"/>
    <col min="30" max="30" width="13.42578125" style="2" customWidth="1"/>
    <col min="31" max="31" width="30.28515625" style="2" customWidth="1"/>
    <col min="32" max="32" width="3.5703125" style="2" customWidth="1"/>
    <col min="33" max="34" width="21.42578125" style="2" customWidth="1"/>
    <col min="35" max="35" width="15.85546875" style="2" bestFit="1" customWidth="1"/>
    <col min="36" max="36" width="18.28515625" style="2" customWidth="1"/>
    <col min="37" max="37" width="16" style="2" customWidth="1"/>
    <col min="38" max="16384" width="9.140625" style="2"/>
  </cols>
  <sheetData>
    <row r="1" spans="1:36" ht="20.25" x14ac:dyDescent="0.3">
      <c r="A1" s="638" t="s">
        <v>331</v>
      </c>
      <c r="B1" s="638"/>
      <c r="C1" s="638"/>
      <c r="D1" s="638"/>
      <c r="E1" s="638"/>
      <c r="F1" s="638"/>
      <c r="G1" s="638"/>
      <c r="H1" s="638"/>
      <c r="I1" s="638"/>
      <c r="J1" s="638"/>
      <c r="K1" s="638"/>
      <c r="L1" s="638"/>
    </row>
    <row r="2" spans="1:36" x14ac:dyDescent="0.25">
      <c r="A2" s="374"/>
      <c r="B2" s="374"/>
      <c r="C2" s="374"/>
      <c r="D2" s="374"/>
      <c r="E2" s="374"/>
      <c r="F2" s="374"/>
      <c r="G2" s="374"/>
      <c r="H2" s="374"/>
      <c r="I2" s="374"/>
      <c r="J2" s="374"/>
      <c r="K2" s="374"/>
      <c r="L2" s="374"/>
    </row>
    <row r="3" spans="1:36" s="5" customFormat="1" ht="25.5" x14ac:dyDescent="0.25">
      <c r="A3" s="593"/>
      <c r="B3" s="648" t="s">
        <v>113</v>
      </c>
      <c r="C3" s="648"/>
      <c r="D3" s="54"/>
      <c r="E3" s="482">
        <v>2018</v>
      </c>
      <c r="F3" s="482">
        <v>2019</v>
      </c>
      <c r="G3" s="482">
        <v>2019</v>
      </c>
      <c r="H3" s="54"/>
      <c r="I3" s="479">
        <v>2019</v>
      </c>
      <c r="J3" s="479">
        <v>2020</v>
      </c>
      <c r="K3" s="483">
        <v>2020</v>
      </c>
      <c r="L3" s="54"/>
      <c r="M3" s="607">
        <v>2021</v>
      </c>
      <c r="N3" s="607"/>
      <c r="O3" s="607"/>
      <c r="P3" s="645"/>
      <c r="Q3" s="645">
        <v>2022</v>
      </c>
      <c r="R3" s="646"/>
      <c r="S3" s="646"/>
      <c r="T3" s="646"/>
      <c r="U3" s="647"/>
      <c r="V3" s="645">
        <v>2025</v>
      </c>
      <c r="W3" s="646"/>
      <c r="X3" s="646"/>
      <c r="Y3" s="647"/>
    </row>
    <row r="4" spans="1:36" s="49" customFormat="1" ht="63" customHeight="1" x14ac:dyDescent="0.25">
      <c r="A4" s="593"/>
      <c r="B4" s="371" t="s">
        <v>0</v>
      </c>
      <c r="C4" s="211" t="s">
        <v>2</v>
      </c>
      <c r="D4" s="211"/>
      <c r="E4" s="212" t="s">
        <v>38</v>
      </c>
      <c r="F4" s="213" t="s">
        <v>87</v>
      </c>
      <c r="G4" s="213" t="s">
        <v>95</v>
      </c>
      <c r="H4" s="371"/>
      <c r="I4" s="214" t="s">
        <v>124</v>
      </c>
      <c r="J4" s="214" t="s">
        <v>124</v>
      </c>
      <c r="K4" s="356" t="s">
        <v>106</v>
      </c>
      <c r="L4" s="215" t="s">
        <v>125</v>
      </c>
      <c r="M4" s="215" t="s">
        <v>126</v>
      </c>
      <c r="N4" s="214" t="s">
        <v>159</v>
      </c>
      <c r="O4" s="214" t="s">
        <v>160</v>
      </c>
      <c r="P4" s="214" t="s">
        <v>124</v>
      </c>
      <c r="Q4" s="321" t="s">
        <v>174</v>
      </c>
      <c r="R4" s="321" t="s">
        <v>173</v>
      </c>
      <c r="S4" s="322" t="s">
        <v>194</v>
      </c>
      <c r="T4" s="322" t="s">
        <v>219</v>
      </c>
      <c r="U4" s="323" t="s">
        <v>232</v>
      </c>
      <c r="V4" s="321" t="s">
        <v>310</v>
      </c>
      <c r="W4" s="322" t="s">
        <v>308</v>
      </c>
      <c r="X4" s="322" t="s">
        <v>309</v>
      </c>
      <c r="Y4" s="323" t="s">
        <v>232</v>
      </c>
      <c r="AA4" s="236" t="s">
        <v>304</v>
      </c>
      <c r="AC4" s="241" t="s">
        <v>306</v>
      </c>
      <c r="AD4" s="381"/>
      <c r="AE4" s="240" t="s">
        <v>192</v>
      </c>
      <c r="AG4" s="381"/>
      <c r="AH4" s="381"/>
    </row>
    <row r="5" spans="1:36" s="49" customFormat="1" ht="29.25" customHeight="1" x14ac:dyDescent="0.25">
      <c r="A5" s="578" t="s">
        <v>111</v>
      </c>
      <c r="B5" s="578"/>
      <c r="C5" s="578"/>
      <c r="D5" s="216"/>
      <c r="E5" s="217"/>
      <c r="F5" s="218"/>
      <c r="G5" s="218"/>
      <c r="H5" s="217"/>
      <c r="I5" s="219">
        <f>I6+I7+I8+I10+I14+I16+I17+I18</f>
        <v>754000</v>
      </c>
      <c r="J5" s="176">
        <f>J6+J7+J8+J10+J14+J16+J18+J19+J9+J17</f>
        <v>443000</v>
      </c>
      <c r="K5" s="176">
        <f>K6+K7+K8+K10+K14+K16+K18+K19+K9</f>
        <v>441000</v>
      </c>
      <c r="L5" s="176">
        <f>L6+L7+L8+L10+L14+L16+L18+L19+L9</f>
        <v>740000</v>
      </c>
      <c r="M5" s="176">
        <f>M6+M7+M8+M10+M14+M16+M18+M19+M9</f>
        <v>350000</v>
      </c>
      <c r="N5" s="171" t="e">
        <f>N8+N10+N14+N16+N17+N18+#REF!</f>
        <v>#REF!</v>
      </c>
      <c r="O5" s="171" t="e">
        <f>O8+O10+O14+O16+O17+O18+#REF!+#REF!</f>
        <v>#REF!</v>
      </c>
      <c r="P5" s="171" t="e">
        <f>SUM(N5:O5)</f>
        <v>#REF!</v>
      </c>
      <c r="Q5" s="176" t="e">
        <f>Q8+Q14+#REF!+#REF!+Q20+#REF!+#REF!</f>
        <v>#REF!</v>
      </c>
      <c r="R5" s="176">
        <f>R6+R7+R8+R10+R14+R16+R18+R19+R9</f>
        <v>0</v>
      </c>
      <c r="S5" s="315" t="e">
        <f>S8+S14+S20+#REF!</f>
        <v>#REF!</v>
      </c>
      <c r="T5" s="315" t="e">
        <f>T8+T14+T20+#REF!+#REF!+#REF!+#REF!</f>
        <v>#REF!</v>
      </c>
      <c r="U5" s="171" t="e">
        <f>U8+U14+U20+#REF!+#REF!+#REF!+#REF!</f>
        <v>#REF!</v>
      </c>
      <c r="V5" s="401">
        <f>V8+V14+V21</f>
        <v>346300</v>
      </c>
      <c r="W5" s="401">
        <f>W8+W14</f>
        <v>322500</v>
      </c>
      <c r="X5" s="401">
        <f>X8+X14+X21</f>
        <v>923800</v>
      </c>
      <c r="Y5" s="401">
        <f>Y8+Y14+Y21</f>
        <v>886300</v>
      </c>
      <c r="Z5" s="349">
        <f>W5+X5</f>
        <v>1246300</v>
      </c>
      <c r="AA5" s="257">
        <f>Y8+Y14+Y28+Y32+Y45+Y50+Y54+Y65</f>
        <v>1089335</v>
      </c>
      <c r="AB5" s="49" t="s">
        <v>305</v>
      </c>
      <c r="AC5" s="493" t="e">
        <f>Y79+Y86+Y90+Y92+Y94+Y96+Y112+Y118+Y119+Y122+Y123</f>
        <v>#VALUE!</v>
      </c>
      <c r="AD5" s="382" t="s">
        <v>305</v>
      </c>
      <c r="AE5" s="496">
        <f>Y32+Y37+Y40+Y45+Y54+Y62+Y63</f>
        <v>28000</v>
      </c>
      <c r="AG5" s="382"/>
      <c r="AH5" s="382"/>
      <c r="AI5" s="246"/>
      <c r="AJ5" s="261"/>
    </row>
    <row r="6" spans="1:36" hidden="1" x14ac:dyDescent="0.25">
      <c r="A6" s="66">
        <v>1</v>
      </c>
      <c r="B6" s="92" t="s">
        <v>47</v>
      </c>
      <c r="C6" s="57" t="s">
        <v>23</v>
      </c>
      <c r="D6" s="57"/>
      <c r="E6" s="58">
        <v>17000</v>
      </c>
      <c r="F6" s="58">
        <v>17000</v>
      </c>
      <c r="G6" s="58">
        <v>17000</v>
      </c>
      <c r="H6" s="5" t="s">
        <v>89</v>
      </c>
      <c r="I6" s="207">
        <v>17000</v>
      </c>
      <c r="J6" s="83">
        <v>2000</v>
      </c>
      <c r="K6" s="83">
        <v>0</v>
      </c>
      <c r="L6" s="88">
        <v>0</v>
      </c>
      <c r="M6" s="107">
        <v>0</v>
      </c>
      <c r="N6" s="168">
        <v>0</v>
      </c>
      <c r="O6" s="168">
        <v>0</v>
      </c>
      <c r="P6" s="170">
        <v>0</v>
      </c>
      <c r="Q6" s="76"/>
      <c r="R6" s="88">
        <v>0</v>
      </c>
      <c r="S6" s="88">
        <v>0</v>
      </c>
      <c r="T6" s="37">
        <v>0</v>
      </c>
      <c r="U6" s="92"/>
      <c r="V6" s="92"/>
      <c r="W6" s="92"/>
      <c r="X6" s="92"/>
      <c r="Y6" s="7"/>
      <c r="AA6" s="28">
        <f>S23+S24+S26+S40+S44+S65</f>
        <v>22500</v>
      </c>
      <c r="AC6" s="242"/>
      <c r="AD6" s="385"/>
      <c r="AE6" s="385"/>
      <c r="AG6" s="383"/>
      <c r="AH6" s="383"/>
      <c r="AI6" s="28" t="e">
        <f>AA6+#REF!+AC6+AG6+AG9</f>
        <v>#REF!</v>
      </c>
      <c r="AJ6" s="28"/>
    </row>
    <row r="7" spans="1:36" hidden="1" x14ac:dyDescent="0.25">
      <c r="A7" s="452">
        <v>1</v>
      </c>
      <c r="B7" s="7" t="s">
        <v>47</v>
      </c>
      <c r="C7" s="7" t="s">
        <v>4</v>
      </c>
      <c r="D7" s="7"/>
      <c r="E7" s="361">
        <v>3000</v>
      </c>
      <c r="F7" s="50">
        <v>4000</v>
      </c>
      <c r="G7" s="50">
        <v>3000</v>
      </c>
      <c r="H7" s="5"/>
      <c r="I7" s="51">
        <v>3000</v>
      </c>
      <c r="J7" s="80">
        <v>1000</v>
      </c>
      <c r="K7" s="80">
        <v>1000</v>
      </c>
      <c r="L7" s="80">
        <v>0</v>
      </c>
      <c r="M7" s="96">
        <v>0</v>
      </c>
      <c r="N7" s="163">
        <v>0</v>
      </c>
      <c r="O7" s="163">
        <v>0</v>
      </c>
      <c r="P7" s="169">
        <v>0</v>
      </c>
      <c r="Q7" s="37"/>
      <c r="R7" s="80">
        <v>0</v>
      </c>
      <c r="S7" s="80">
        <v>0</v>
      </c>
      <c r="T7" s="37">
        <v>0</v>
      </c>
      <c r="U7" s="318"/>
      <c r="V7" s="76"/>
      <c r="W7" s="76"/>
      <c r="X7" s="76"/>
      <c r="Y7" s="37"/>
      <c r="Z7" s="399" t="s">
        <v>276</v>
      </c>
      <c r="AA7" s="249"/>
      <c r="AC7" s="249"/>
      <c r="AD7" s="384"/>
      <c r="AE7" s="384"/>
      <c r="AG7" s="384"/>
      <c r="AH7" s="384"/>
      <c r="AI7" s="250"/>
    </row>
    <row r="8" spans="1:36" ht="99" customHeight="1" x14ac:dyDescent="0.25">
      <c r="A8" s="451">
        <v>1</v>
      </c>
      <c r="B8" s="105" t="s">
        <v>47</v>
      </c>
      <c r="C8" s="68" t="s">
        <v>311</v>
      </c>
      <c r="D8" s="56"/>
      <c r="E8" s="67">
        <v>540000</v>
      </c>
      <c r="F8" s="62">
        <v>650000</v>
      </c>
      <c r="G8" s="65">
        <v>560000</v>
      </c>
      <c r="H8" s="5" t="s">
        <v>91</v>
      </c>
      <c r="I8" s="61">
        <v>560000</v>
      </c>
      <c r="J8" s="81">
        <v>300000</v>
      </c>
      <c r="K8" s="81">
        <v>300000</v>
      </c>
      <c r="L8" s="88">
        <v>600000</v>
      </c>
      <c r="M8" s="107">
        <v>300000</v>
      </c>
      <c r="N8" s="141">
        <v>200000</v>
      </c>
      <c r="O8" s="141">
        <v>100000</v>
      </c>
      <c r="P8" s="164">
        <f>O8+N8</f>
        <v>300000</v>
      </c>
      <c r="Q8" s="334">
        <f>250000+250000</f>
        <v>500000</v>
      </c>
      <c r="R8" s="335">
        <v>0</v>
      </c>
      <c r="S8" s="336">
        <v>250000</v>
      </c>
      <c r="T8" s="336">
        <v>250000</v>
      </c>
      <c r="U8" s="193">
        <f>250000+250000</f>
        <v>500000</v>
      </c>
      <c r="V8" s="193">
        <v>300000</v>
      </c>
      <c r="W8" s="193">
        <v>300000</v>
      </c>
      <c r="X8" s="193">
        <v>900000</v>
      </c>
      <c r="Y8" s="193">
        <f>100000+100000+100000+180000+180000+180000</f>
        <v>840000</v>
      </c>
      <c r="Z8" s="486" t="s">
        <v>264</v>
      </c>
      <c r="AA8" s="234"/>
      <c r="AC8" s="380"/>
      <c r="AD8" s="325"/>
      <c r="AE8" s="325"/>
      <c r="AG8" s="388"/>
      <c r="AH8" s="328"/>
      <c r="AI8" s="3"/>
    </row>
    <row r="9" spans="1:36" ht="18.75" hidden="1" customHeight="1" x14ac:dyDescent="0.25">
      <c r="A9" s="477">
        <v>4</v>
      </c>
      <c r="B9" s="357" t="s">
        <v>47</v>
      </c>
      <c r="C9" s="210" t="s">
        <v>201</v>
      </c>
      <c r="D9" s="56"/>
      <c r="E9" s="67"/>
      <c r="F9" s="62"/>
      <c r="G9" s="65"/>
      <c r="H9" s="5"/>
      <c r="I9" s="61"/>
      <c r="J9" s="82">
        <v>100000</v>
      </c>
      <c r="K9" s="82">
        <v>100000</v>
      </c>
      <c r="L9" s="82">
        <v>0</v>
      </c>
      <c r="M9" s="108">
        <v>0</v>
      </c>
      <c r="N9" s="163"/>
      <c r="O9" s="163"/>
      <c r="P9" s="169"/>
      <c r="Q9" s="193"/>
      <c r="R9" s="247">
        <v>0</v>
      </c>
      <c r="S9" s="247">
        <v>0</v>
      </c>
      <c r="T9" s="336"/>
      <c r="U9" s="337"/>
      <c r="V9" s="337"/>
      <c r="W9" s="337"/>
      <c r="X9" s="337"/>
      <c r="Y9" s="169"/>
      <c r="Z9" s="395"/>
      <c r="AC9" s="239" t="s">
        <v>192</v>
      </c>
      <c r="AD9" s="381"/>
      <c r="AE9" s="381"/>
      <c r="AG9" s="298"/>
      <c r="AH9" s="250">
        <v>100000</v>
      </c>
    </row>
    <row r="10" spans="1:36" ht="18.75" hidden="1" x14ac:dyDescent="0.25">
      <c r="A10" s="579">
        <v>5</v>
      </c>
      <c r="B10" s="584" t="s">
        <v>47</v>
      </c>
      <c r="C10" s="586" t="s">
        <v>97</v>
      </c>
      <c r="D10" s="7"/>
      <c r="E10" s="361">
        <v>20000</v>
      </c>
      <c r="F10" s="50">
        <v>30000</v>
      </c>
      <c r="G10" s="588">
        <v>64000</v>
      </c>
      <c r="H10" s="5"/>
      <c r="I10" s="590">
        <v>64000</v>
      </c>
      <c r="J10" s="582">
        <v>20000</v>
      </c>
      <c r="K10" s="582">
        <v>20000</v>
      </c>
      <c r="L10" s="582">
        <v>50000</v>
      </c>
      <c r="M10" s="557">
        <v>20000</v>
      </c>
      <c r="N10" s="561">
        <v>10000</v>
      </c>
      <c r="O10" s="561">
        <v>10000</v>
      </c>
      <c r="P10" s="564">
        <f>O10+N10</f>
        <v>20000</v>
      </c>
      <c r="Q10" s="569"/>
      <c r="R10" s="559">
        <v>0</v>
      </c>
      <c r="S10" s="567">
        <v>0</v>
      </c>
      <c r="T10" s="375"/>
      <c r="U10" s="337"/>
      <c r="V10" s="337"/>
      <c r="W10" s="337"/>
      <c r="X10" s="337"/>
      <c r="Y10" s="169"/>
      <c r="Z10" s="395"/>
      <c r="AC10" s="258">
        <v>57000</v>
      </c>
      <c r="AD10" s="386"/>
      <c r="AE10" s="386"/>
      <c r="AH10" s="28">
        <v>40000</v>
      </c>
    </row>
    <row r="11" spans="1:36" hidden="1" x14ac:dyDescent="0.25">
      <c r="A11" s="580"/>
      <c r="B11" s="585"/>
      <c r="C11" s="587"/>
      <c r="D11" s="7"/>
      <c r="E11" s="361">
        <v>15000</v>
      </c>
      <c r="F11" s="50">
        <v>20000</v>
      </c>
      <c r="G11" s="589"/>
      <c r="H11" s="5"/>
      <c r="I11" s="591"/>
      <c r="J11" s="583"/>
      <c r="K11" s="583"/>
      <c r="L11" s="583"/>
      <c r="M11" s="558"/>
      <c r="N11" s="562"/>
      <c r="O11" s="562"/>
      <c r="P11" s="564"/>
      <c r="Q11" s="570"/>
      <c r="R11" s="560"/>
      <c r="S11" s="568"/>
      <c r="T11" s="375"/>
      <c r="U11" s="337"/>
      <c r="V11" s="337"/>
      <c r="W11" s="337"/>
      <c r="X11" s="337"/>
      <c r="Y11" s="169"/>
      <c r="Z11" s="395"/>
      <c r="AC11" s="243">
        <f>S32+S45+S54</f>
        <v>11000</v>
      </c>
      <c r="AD11" s="383"/>
      <c r="AE11" s="383"/>
      <c r="AH11" s="250">
        <f>AH9-AH10</f>
        <v>60000</v>
      </c>
    </row>
    <row r="12" spans="1:36" ht="8.25" hidden="1" customHeight="1" x14ac:dyDescent="0.25">
      <c r="A12" s="580"/>
      <c r="B12" s="585"/>
      <c r="C12" s="587"/>
      <c r="D12" s="7"/>
      <c r="E12" s="361"/>
      <c r="F12" s="50">
        <v>10000</v>
      </c>
      <c r="G12" s="589"/>
      <c r="H12" s="73" t="e">
        <f>#REF!+G10+G11+G12+#REF!+#REF!+G100+G97+G98</f>
        <v>#REF!</v>
      </c>
      <c r="I12" s="591"/>
      <c r="J12" s="583"/>
      <c r="K12" s="583"/>
      <c r="L12" s="583"/>
      <c r="M12" s="558"/>
      <c r="N12" s="562"/>
      <c r="O12" s="562"/>
      <c r="P12" s="564"/>
      <c r="Q12" s="570"/>
      <c r="R12" s="560"/>
      <c r="S12" s="568"/>
      <c r="T12" s="375"/>
      <c r="U12" s="337"/>
      <c r="V12" s="337"/>
      <c r="W12" s="337"/>
      <c r="X12" s="337"/>
      <c r="Y12" s="169"/>
      <c r="Z12" s="395"/>
      <c r="AD12" s="328"/>
      <c r="AE12" s="328"/>
    </row>
    <row r="13" spans="1:36" ht="16.5" hidden="1" x14ac:dyDescent="0.25">
      <c r="A13" s="581"/>
      <c r="B13" s="585"/>
      <c r="C13" s="587"/>
      <c r="D13" s="56"/>
      <c r="E13" s="67">
        <v>15000</v>
      </c>
      <c r="F13" s="62">
        <v>0</v>
      </c>
      <c r="G13" s="589"/>
      <c r="H13" s="5"/>
      <c r="I13" s="591"/>
      <c r="J13" s="583"/>
      <c r="K13" s="583"/>
      <c r="L13" s="583"/>
      <c r="M13" s="558"/>
      <c r="N13" s="563"/>
      <c r="O13" s="563"/>
      <c r="P13" s="564"/>
      <c r="Q13" s="570"/>
      <c r="R13" s="560"/>
      <c r="S13" s="568"/>
      <c r="T13" s="375"/>
      <c r="U13" s="337"/>
      <c r="V13" s="337"/>
      <c r="W13" s="337"/>
      <c r="X13" s="337"/>
      <c r="Y13" s="169"/>
      <c r="Z13" s="395"/>
      <c r="AC13" s="249">
        <f>AC10-AC11</f>
        <v>46000</v>
      </c>
      <c r="AD13" s="384"/>
      <c r="AE13" s="384"/>
    </row>
    <row r="14" spans="1:36" x14ac:dyDescent="0.25">
      <c r="A14" s="624">
        <v>2</v>
      </c>
      <c r="B14" s="584" t="s">
        <v>47</v>
      </c>
      <c r="C14" s="584" t="s">
        <v>296</v>
      </c>
      <c r="D14" s="7"/>
      <c r="E14" s="361">
        <v>30000</v>
      </c>
      <c r="F14" s="55"/>
      <c r="G14" s="572">
        <f>52500+52500</f>
        <v>105000</v>
      </c>
      <c r="H14" s="575">
        <v>117500</v>
      </c>
      <c r="I14" s="63">
        <v>25000</v>
      </c>
      <c r="J14" s="80">
        <v>5000</v>
      </c>
      <c r="K14" s="80">
        <v>5000</v>
      </c>
      <c r="L14" s="582">
        <v>50000</v>
      </c>
      <c r="M14" s="557">
        <v>30000</v>
      </c>
      <c r="N14" s="141">
        <v>5000</v>
      </c>
      <c r="O14" s="141">
        <v>5000</v>
      </c>
      <c r="P14" s="164">
        <f>O14+N14</f>
        <v>10000</v>
      </c>
      <c r="Q14" s="596">
        <v>30000</v>
      </c>
      <c r="R14" s="559">
        <v>0</v>
      </c>
      <c r="S14" s="559">
        <v>15000</v>
      </c>
      <c r="T14" s="603">
        <v>15000</v>
      </c>
      <c r="U14" s="596">
        <f>15000+15000</f>
        <v>30000</v>
      </c>
      <c r="V14" s="596">
        <v>22500</v>
      </c>
      <c r="W14" s="596">
        <v>22500</v>
      </c>
      <c r="X14" s="596"/>
      <c r="Y14" s="596">
        <v>22500</v>
      </c>
      <c r="Z14" s="650" t="s">
        <v>241</v>
      </c>
      <c r="AA14" s="485"/>
      <c r="AB14" s="351"/>
      <c r="AC14" s="387">
        <f>AA5+AE5</f>
        <v>1117335</v>
      </c>
      <c r="AD14" s="387"/>
      <c r="AE14" s="387"/>
      <c r="AG14" s="115"/>
    </row>
    <row r="15" spans="1:36" ht="15.75" hidden="1" customHeight="1" x14ac:dyDescent="0.25">
      <c r="A15" s="625"/>
      <c r="B15" s="585"/>
      <c r="C15" s="585"/>
      <c r="D15" s="7"/>
      <c r="E15" s="361">
        <v>25000</v>
      </c>
      <c r="F15" s="55"/>
      <c r="G15" s="573"/>
      <c r="H15" s="576"/>
      <c r="I15" s="63"/>
      <c r="J15" s="80"/>
      <c r="K15" s="80"/>
      <c r="L15" s="583"/>
      <c r="M15" s="558"/>
      <c r="N15" s="141"/>
      <c r="O15" s="141"/>
      <c r="P15" s="164"/>
      <c r="Q15" s="597"/>
      <c r="R15" s="560"/>
      <c r="S15" s="560"/>
      <c r="T15" s="604"/>
      <c r="U15" s="597"/>
      <c r="V15" s="597"/>
      <c r="W15" s="597"/>
      <c r="X15" s="597"/>
      <c r="Y15" s="597"/>
      <c r="Z15" s="651"/>
      <c r="AA15" s="5"/>
    </row>
    <row r="16" spans="1:36" x14ac:dyDescent="0.25">
      <c r="A16" s="625"/>
      <c r="B16" s="585"/>
      <c r="C16" s="649"/>
      <c r="D16" s="7"/>
      <c r="E16" s="361">
        <v>25000</v>
      </c>
      <c r="F16" s="55"/>
      <c r="G16" s="573"/>
      <c r="H16" s="576"/>
      <c r="I16" s="63">
        <v>25000</v>
      </c>
      <c r="J16" s="80">
        <v>5000</v>
      </c>
      <c r="K16" s="80">
        <v>5000</v>
      </c>
      <c r="L16" s="583"/>
      <c r="M16" s="558"/>
      <c r="N16" s="141">
        <v>5000</v>
      </c>
      <c r="O16" s="141">
        <v>5000</v>
      </c>
      <c r="P16" s="164">
        <f>O16+N16</f>
        <v>10000</v>
      </c>
      <c r="Q16" s="597"/>
      <c r="R16" s="560"/>
      <c r="S16" s="560"/>
      <c r="T16" s="604"/>
      <c r="U16" s="597"/>
      <c r="V16" s="597"/>
      <c r="W16" s="597"/>
      <c r="X16" s="597"/>
      <c r="Y16" s="597"/>
      <c r="Z16" s="651"/>
      <c r="AA16" s="5"/>
      <c r="AC16" s="28">
        <f>Y39+Y73</f>
        <v>0</v>
      </c>
      <c r="AI16" s="28"/>
    </row>
    <row r="17" spans="1:37" ht="31.5" x14ac:dyDescent="0.25">
      <c r="A17" s="625"/>
      <c r="B17" s="585"/>
      <c r="C17" s="53" t="s">
        <v>294</v>
      </c>
      <c r="D17" s="7"/>
      <c r="E17" s="361"/>
      <c r="F17" s="55"/>
      <c r="G17" s="573"/>
      <c r="H17" s="576"/>
      <c r="I17" s="63">
        <v>25000</v>
      </c>
      <c r="J17" s="80">
        <v>5000</v>
      </c>
      <c r="K17" s="80"/>
      <c r="L17" s="614"/>
      <c r="M17" s="558"/>
      <c r="N17" s="141">
        <v>5000</v>
      </c>
      <c r="O17" s="141">
        <v>5000</v>
      </c>
      <c r="P17" s="164">
        <f>O17+N17</f>
        <v>10000</v>
      </c>
      <c r="Q17" s="598"/>
      <c r="R17" s="571"/>
      <c r="S17" s="571"/>
      <c r="T17" s="605"/>
      <c r="U17" s="598"/>
      <c r="V17" s="598"/>
      <c r="W17" s="598"/>
      <c r="X17" s="598"/>
      <c r="Y17" s="598"/>
      <c r="Z17" s="651"/>
      <c r="AA17" s="234"/>
      <c r="AC17" s="28">
        <f>AC14+AC16</f>
        <v>1117335</v>
      </c>
      <c r="AH17" s="28"/>
      <c r="AI17" s="28"/>
    </row>
    <row r="18" spans="1:37" hidden="1" x14ac:dyDescent="0.25">
      <c r="A18" s="625"/>
      <c r="B18" s="585"/>
      <c r="C18" s="7" t="s">
        <v>109</v>
      </c>
      <c r="D18" s="7"/>
      <c r="E18" s="361"/>
      <c r="F18" s="55">
        <v>12500</v>
      </c>
      <c r="G18" s="573"/>
      <c r="H18" s="576"/>
      <c r="I18" s="63">
        <v>35000</v>
      </c>
      <c r="J18" s="80">
        <v>5000</v>
      </c>
      <c r="K18" s="80">
        <v>5000</v>
      </c>
      <c r="L18" s="358">
        <v>40000</v>
      </c>
      <c r="M18" s="574"/>
      <c r="N18" s="141">
        <v>5000</v>
      </c>
      <c r="O18" s="141">
        <v>5000</v>
      </c>
      <c r="P18" s="164">
        <f>O18+N18</f>
        <v>10000</v>
      </c>
      <c r="Q18" s="367">
        <v>0</v>
      </c>
      <c r="R18" s="363">
        <v>0</v>
      </c>
      <c r="S18" s="363">
        <v>0</v>
      </c>
      <c r="T18" s="363"/>
      <c r="U18" s="367"/>
      <c r="V18" s="367"/>
      <c r="W18" s="367"/>
      <c r="X18" s="367"/>
      <c r="Y18" s="365"/>
      <c r="Z18" s="487"/>
    </row>
    <row r="19" spans="1:37" hidden="1" x14ac:dyDescent="0.25">
      <c r="A19" s="625"/>
      <c r="B19" s="585"/>
      <c r="D19" s="56"/>
      <c r="E19" s="67">
        <v>40000</v>
      </c>
      <c r="F19" s="272"/>
      <c r="G19" s="573"/>
      <c r="H19" s="576"/>
      <c r="I19" s="273">
        <v>25000</v>
      </c>
      <c r="J19" s="111"/>
      <c r="K19" s="111">
        <v>5000</v>
      </c>
      <c r="L19" s="358"/>
      <c r="M19" s="369"/>
      <c r="N19" s="167"/>
      <c r="O19" s="167"/>
      <c r="P19" s="167"/>
      <c r="Q19" s="367"/>
      <c r="R19" s="363"/>
      <c r="S19" s="363"/>
      <c r="T19" s="363"/>
      <c r="U19" s="367"/>
      <c r="V19" s="367"/>
      <c r="W19" s="367"/>
      <c r="X19" s="367"/>
      <c r="Y19" s="365"/>
      <c r="Z19" s="487"/>
    </row>
    <row r="20" spans="1:37" ht="47.25" hidden="1" x14ac:dyDescent="0.25">
      <c r="A20" s="274">
        <v>4</v>
      </c>
      <c r="B20" s="105" t="s">
        <v>47</v>
      </c>
      <c r="C20" s="280" t="s">
        <v>267</v>
      </c>
      <c r="D20" s="7"/>
      <c r="E20" s="361"/>
      <c r="F20" s="55"/>
      <c r="G20" s="276"/>
      <c r="H20" s="277"/>
      <c r="I20" s="63"/>
      <c r="J20" s="82"/>
      <c r="K20" s="82"/>
      <c r="L20" s="278"/>
      <c r="M20" s="279"/>
      <c r="N20" s="141"/>
      <c r="O20" s="141"/>
      <c r="P20" s="141"/>
      <c r="Q20" s="365">
        <v>2999.73</v>
      </c>
      <c r="R20" s="364"/>
      <c r="S20" s="364">
        <v>2999.73</v>
      </c>
      <c r="T20" s="364">
        <v>0</v>
      </c>
      <c r="U20" s="365">
        <v>2995.75</v>
      </c>
      <c r="V20" s="365"/>
      <c r="W20" s="365"/>
      <c r="X20" s="365"/>
      <c r="Y20" s="365"/>
      <c r="Z20" s="488" t="s">
        <v>268</v>
      </c>
      <c r="AA20" s="352"/>
      <c r="AI20" s="28"/>
    </row>
    <row r="21" spans="1:37" ht="37.5" customHeight="1" x14ac:dyDescent="0.25">
      <c r="A21" s="142">
        <v>3</v>
      </c>
      <c r="B21" s="105" t="s">
        <v>293</v>
      </c>
      <c r="C21" s="91" t="s">
        <v>168</v>
      </c>
      <c r="E21" s="87"/>
      <c r="F21" s="75"/>
      <c r="G21" s="75"/>
      <c r="H21" s="5"/>
      <c r="I21" s="64"/>
      <c r="J21" s="88"/>
      <c r="K21" s="88"/>
      <c r="L21" s="25"/>
      <c r="M21" s="107"/>
      <c r="N21" s="113"/>
      <c r="O21" s="113"/>
      <c r="P21" s="168"/>
      <c r="Q21" s="230"/>
      <c r="R21" s="25"/>
      <c r="S21" s="88"/>
      <c r="T21" s="88"/>
      <c r="U21" s="76"/>
      <c r="V21" s="308">
        <v>23800</v>
      </c>
      <c r="W21" s="334"/>
      <c r="X21" s="334">
        <v>23800</v>
      </c>
      <c r="Y21" s="177">
        <v>23800</v>
      </c>
      <c r="Z21" s="488" t="s">
        <v>242</v>
      </c>
      <c r="AA21" s="328"/>
      <c r="AH21" s="304"/>
      <c r="AI21" s="304"/>
    </row>
    <row r="22" spans="1:37" ht="30" customHeight="1" x14ac:dyDescent="0.25">
      <c r="A22" s="621" t="s">
        <v>101</v>
      </c>
      <c r="B22" s="622"/>
      <c r="C22" s="623"/>
      <c r="D22" s="147"/>
      <c r="E22" s="148"/>
      <c r="F22" s="148"/>
      <c r="G22" s="148"/>
      <c r="H22" s="147"/>
      <c r="I22" s="149">
        <f>I23+I24+I26</f>
        <v>96500</v>
      </c>
      <c r="J22" s="150">
        <f>J23+J24+J26</f>
        <v>87000</v>
      </c>
      <c r="K22" s="151">
        <f>K23+K24+K26</f>
        <v>87000</v>
      </c>
      <c r="L22" s="152">
        <f>L23+L26</f>
        <v>200000</v>
      </c>
      <c r="M22" s="153">
        <f>M23+M26+M24</f>
        <v>90000</v>
      </c>
      <c r="N22" s="145">
        <f>N23+N24+N26</f>
        <v>90000</v>
      </c>
      <c r="O22" s="145">
        <f>O23+O24+O26</f>
        <v>0</v>
      </c>
      <c r="P22" s="145">
        <f>O22+N22</f>
        <v>90000</v>
      </c>
      <c r="Q22" s="151">
        <f>Q23+Q26+Q24+Q28</f>
        <v>118000</v>
      </c>
      <c r="R22" s="151">
        <f>R23+R26</f>
        <v>200000</v>
      </c>
      <c r="S22" s="150">
        <f>S23+S24+S26+S28</f>
        <v>118000</v>
      </c>
      <c r="T22" s="150">
        <f>T23+T24+T25+T26+T28+T29</f>
        <v>7800</v>
      </c>
      <c r="U22" s="151">
        <f>U23+U24+U25+U28+U29</f>
        <v>125800</v>
      </c>
      <c r="V22" s="151">
        <f>V28</f>
        <v>192503</v>
      </c>
      <c r="W22" s="151">
        <f>W28</f>
        <v>160000</v>
      </c>
      <c r="X22" s="151"/>
      <c r="Y22" s="151">
        <f>Y28</f>
        <v>130835</v>
      </c>
      <c r="AB22" s="2" t="s">
        <v>186</v>
      </c>
      <c r="AH22" s="303"/>
      <c r="AI22" s="242"/>
      <c r="AJ22" s="28"/>
    </row>
    <row r="23" spans="1:37" hidden="1" x14ac:dyDescent="0.25">
      <c r="A23" s="59">
        <v>1</v>
      </c>
      <c r="B23" s="7" t="s">
        <v>65</v>
      </c>
      <c r="C23" s="7" t="s">
        <v>70</v>
      </c>
      <c r="D23" s="78"/>
      <c r="E23" s="79"/>
      <c r="F23" s="79"/>
      <c r="G23" s="79"/>
      <c r="H23" s="78"/>
      <c r="I23" s="51">
        <v>72500</v>
      </c>
      <c r="J23" s="37">
        <v>80000</v>
      </c>
      <c r="K23" s="37">
        <v>80000</v>
      </c>
      <c r="L23" s="80">
        <v>170000</v>
      </c>
      <c r="M23" s="96">
        <v>80000</v>
      </c>
      <c r="N23" s="141">
        <v>80000</v>
      </c>
      <c r="O23" s="141">
        <v>0</v>
      </c>
      <c r="P23" s="141">
        <f>O23+N23</f>
        <v>80000</v>
      </c>
      <c r="Q23" s="164">
        <v>13000</v>
      </c>
      <c r="R23" s="220">
        <v>170000</v>
      </c>
      <c r="S23" s="220">
        <v>13000</v>
      </c>
      <c r="T23" s="220">
        <v>0</v>
      </c>
      <c r="U23" s="164">
        <v>13000</v>
      </c>
      <c r="V23" s="164"/>
      <c r="W23" s="164"/>
      <c r="X23" s="164"/>
      <c r="Y23" s="164"/>
      <c r="Z23" s="28"/>
      <c r="AH23" s="28"/>
      <c r="AI23" s="304"/>
    </row>
    <row r="24" spans="1:37" hidden="1" x14ac:dyDescent="0.25">
      <c r="A24" s="59">
        <v>2</v>
      </c>
      <c r="B24" s="7" t="s">
        <v>78</v>
      </c>
      <c r="C24" s="7" t="s">
        <v>94</v>
      </c>
      <c r="E24" s="75"/>
      <c r="F24" s="75"/>
      <c r="G24" s="75"/>
      <c r="H24" s="5"/>
      <c r="I24" s="51">
        <v>14000</v>
      </c>
      <c r="J24" s="37">
        <v>5000</v>
      </c>
      <c r="K24" s="37">
        <v>5000</v>
      </c>
      <c r="L24" s="80">
        <v>0</v>
      </c>
      <c r="M24" s="96">
        <v>5000</v>
      </c>
      <c r="N24" s="141">
        <v>5000</v>
      </c>
      <c r="O24" s="141">
        <v>0</v>
      </c>
      <c r="P24" s="141">
        <f t="shared" ref="P24:P26" si="0">O24+N24</f>
        <v>5000</v>
      </c>
      <c r="Q24" s="164">
        <v>5000</v>
      </c>
      <c r="R24" s="220">
        <v>0</v>
      </c>
      <c r="S24" s="220">
        <v>5000</v>
      </c>
      <c r="T24" s="164">
        <v>0</v>
      </c>
      <c r="U24" s="164">
        <v>5000</v>
      </c>
      <c r="V24" s="164"/>
      <c r="W24" s="164"/>
      <c r="X24" s="164"/>
      <c r="Y24" s="164"/>
      <c r="Z24" s="326"/>
      <c r="AH24" s="37"/>
    </row>
    <row r="25" spans="1:37" ht="31.5" hidden="1" x14ac:dyDescent="0.25">
      <c r="A25" s="71">
        <v>1</v>
      </c>
      <c r="B25" s="54" t="s">
        <v>78</v>
      </c>
      <c r="C25" s="53" t="s">
        <v>227</v>
      </c>
      <c r="E25" s="75"/>
      <c r="F25" s="75"/>
      <c r="G25" s="75"/>
      <c r="H25" s="5"/>
      <c r="I25" s="51"/>
      <c r="J25" s="37"/>
      <c r="K25" s="37"/>
      <c r="L25" s="80"/>
      <c r="M25" s="96"/>
      <c r="N25" s="141"/>
      <c r="O25" s="141"/>
      <c r="P25" s="141"/>
      <c r="Q25" s="164"/>
      <c r="R25" s="220"/>
      <c r="S25" s="220"/>
      <c r="T25" s="164">
        <v>2800</v>
      </c>
      <c r="U25" s="164">
        <v>2800</v>
      </c>
      <c r="V25" s="193"/>
      <c r="W25" s="193"/>
      <c r="X25" s="193"/>
      <c r="Y25" s="193"/>
      <c r="Z25" s="396" t="s">
        <v>243</v>
      </c>
      <c r="AH25" s="25"/>
    </row>
    <row r="26" spans="1:37" hidden="1" x14ac:dyDescent="0.25">
      <c r="A26" s="59">
        <v>4</v>
      </c>
      <c r="B26" s="7" t="s">
        <v>65</v>
      </c>
      <c r="C26" s="7" t="s">
        <v>66</v>
      </c>
      <c r="E26" s="75"/>
      <c r="F26" s="75"/>
      <c r="G26" s="75"/>
      <c r="H26" s="5"/>
      <c r="I26" s="51">
        <v>10000</v>
      </c>
      <c r="J26" s="37">
        <v>2000</v>
      </c>
      <c r="K26" s="37">
        <v>2000</v>
      </c>
      <c r="L26" s="80">
        <v>30000</v>
      </c>
      <c r="M26" s="96">
        <v>5000</v>
      </c>
      <c r="N26" s="141">
        <v>5000</v>
      </c>
      <c r="O26" s="141">
        <v>0</v>
      </c>
      <c r="P26" s="141">
        <f t="shared" si="0"/>
        <v>5000</v>
      </c>
      <c r="Q26" s="164">
        <v>0</v>
      </c>
      <c r="R26" s="220">
        <v>30000</v>
      </c>
      <c r="S26" s="220">
        <v>0</v>
      </c>
      <c r="T26" s="164">
        <v>0</v>
      </c>
      <c r="U26" s="164">
        <v>0</v>
      </c>
      <c r="V26" s="164"/>
      <c r="W26" s="164"/>
      <c r="X26" s="164"/>
      <c r="Y26" s="164"/>
      <c r="Z26" s="28"/>
      <c r="AC26" s="28"/>
      <c r="AD26" s="28"/>
      <c r="AE26" s="28"/>
    </row>
    <row r="27" spans="1:37" ht="31.5" hidden="1" x14ac:dyDescent="0.25">
      <c r="A27" s="418">
        <v>2</v>
      </c>
      <c r="B27" s="54" t="s">
        <v>78</v>
      </c>
      <c r="C27" s="53" t="s">
        <v>227</v>
      </c>
      <c r="E27" s="75"/>
      <c r="F27" s="75"/>
      <c r="G27" s="75"/>
      <c r="H27" s="5"/>
      <c r="I27" s="51"/>
      <c r="J27" s="37"/>
      <c r="K27" s="37"/>
      <c r="L27" s="80"/>
      <c r="M27" s="96"/>
      <c r="N27" s="141"/>
      <c r="O27" s="141"/>
      <c r="P27" s="141"/>
      <c r="Q27" s="220"/>
      <c r="R27" s="220"/>
      <c r="S27" s="220"/>
      <c r="T27" s="220"/>
      <c r="U27" s="164"/>
      <c r="V27" s="164"/>
      <c r="W27" s="164"/>
      <c r="X27" s="164"/>
      <c r="Y27" s="164"/>
      <c r="Z27" s="28"/>
      <c r="AC27" s="28"/>
      <c r="AD27" s="28"/>
      <c r="AE27" s="28"/>
    </row>
    <row r="28" spans="1:37" ht="74.25" customHeight="1" x14ac:dyDescent="0.25">
      <c r="A28" s="142">
        <v>1</v>
      </c>
      <c r="B28" s="137" t="s">
        <v>209</v>
      </c>
      <c r="C28" s="421" t="s">
        <v>229</v>
      </c>
      <c r="E28" s="75"/>
      <c r="F28" s="75"/>
      <c r="G28" s="75"/>
      <c r="H28" s="5"/>
      <c r="I28" s="51"/>
      <c r="J28" s="37"/>
      <c r="K28" s="37"/>
      <c r="L28" s="80"/>
      <c r="M28" s="96"/>
      <c r="N28" s="141"/>
      <c r="O28" s="141"/>
      <c r="P28" s="141"/>
      <c r="Q28" s="247">
        <v>100000</v>
      </c>
      <c r="R28" s="247"/>
      <c r="S28" s="247">
        <v>100000</v>
      </c>
      <c r="T28" s="247">
        <v>0</v>
      </c>
      <c r="U28" s="193">
        <f>70000+30000</f>
        <v>100000</v>
      </c>
      <c r="V28" s="193">
        <f>160000+32503</f>
        <v>192503</v>
      </c>
      <c r="W28" s="193">
        <v>160000</v>
      </c>
      <c r="X28" s="193"/>
      <c r="Y28" s="193">
        <f>40000+40000+10835+40000</f>
        <v>130835</v>
      </c>
      <c r="Z28" s="489" t="s">
        <v>246</v>
      </c>
      <c r="AC28" s="28"/>
      <c r="AD28" s="28"/>
      <c r="AE28" s="28"/>
      <c r="AH28" s="28"/>
      <c r="AI28" s="243"/>
      <c r="AJ28" s="28"/>
      <c r="AK28" s="28"/>
    </row>
    <row r="29" spans="1:37" ht="79.5" hidden="1" customHeight="1" x14ac:dyDescent="0.25">
      <c r="A29" s="54">
        <v>3</v>
      </c>
      <c r="B29" s="137" t="s">
        <v>244</v>
      </c>
      <c r="C29" s="397" t="s">
        <v>245</v>
      </c>
      <c r="E29" s="75"/>
      <c r="F29" s="75"/>
      <c r="G29" s="75"/>
      <c r="H29" s="5"/>
      <c r="I29" s="51"/>
      <c r="J29" s="37"/>
      <c r="K29" s="37"/>
      <c r="L29" s="80"/>
      <c r="M29" s="96"/>
      <c r="N29" s="141"/>
      <c r="O29" s="141"/>
      <c r="P29" s="141"/>
      <c r="Q29" s="248"/>
      <c r="R29" s="248"/>
      <c r="S29" s="248"/>
      <c r="T29" s="336">
        <v>5000</v>
      </c>
      <c r="U29" s="334">
        <v>5000</v>
      </c>
      <c r="V29" s="334"/>
      <c r="W29" s="334"/>
      <c r="X29" s="334"/>
      <c r="Y29" s="193"/>
      <c r="Z29" s="28"/>
      <c r="AC29" s="28"/>
      <c r="AD29" s="28"/>
      <c r="AE29" s="28"/>
      <c r="AH29" s="28"/>
      <c r="AI29" s="243"/>
      <c r="AJ29" s="28"/>
      <c r="AK29" s="28"/>
    </row>
    <row r="30" spans="1:37" ht="47.25" x14ac:dyDescent="0.25">
      <c r="A30" s="263">
        <v>2</v>
      </c>
      <c r="B30" s="137" t="s">
        <v>301</v>
      </c>
      <c r="C30" s="484" t="s">
        <v>302</v>
      </c>
      <c r="E30" s="75"/>
      <c r="F30" s="75"/>
      <c r="G30" s="75"/>
      <c r="H30" s="5"/>
      <c r="I30" s="51"/>
      <c r="J30" s="37"/>
      <c r="K30" s="37"/>
      <c r="L30" s="80"/>
      <c r="M30" s="96"/>
      <c r="N30" s="141"/>
      <c r="O30" s="141"/>
      <c r="P30" s="141"/>
      <c r="Q30" s="248"/>
      <c r="R30" s="248"/>
      <c r="S30" s="248"/>
      <c r="T30" s="336"/>
      <c r="U30" s="334"/>
      <c r="V30" s="334"/>
      <c r="W30" s="334"/>
      <c r="X30" s="334"/>
      <c r="Y30" s="193"/>
      <c r="Z30" s="490" t="s">
        <v>243</v>
      </c>
      <c r="AC30" s="28"/>
      <c r="AD30" s="28"/>
      <c r="AE30" s="28"/>
      <c r="AH30" s="28"/>
      <c r="AI30" s="243"/>
      <c r="AJ30" s="28"/>
      <c r="AK30" s="28"/>
    </row>
    <row r="31" spans="1:37" ht="36" customHeight="1" x14ac:dyDescent="0.25">
      <c r="A31" s="615" t="s">
        <v>103</v>
      </c>
      <c r="B31" s="616"/>
      <c r="C31" s="617"/>
      <c r="D31" s="154"/>
      <c r="E31" s="155"/>
      <c r="F31" s="155"/>
      <c r="G31" s="155"/>
      <c r="H31" s="154"/>
      <c r="I31" s="156">
        <f>I32</f>
        <v>3000</v>
      </c>
      <c r="J31" s="151">
        <f>J32</f>
        <v>2000</v>
      </c>
      <c r="K31" s="151">
        <f>K32</f>
        <v>2000</v>
      </c>
      <c r="L31" s="158">
        <f>L32</f>
        <v>4000</v>
      </c>
      <c r="M31" s="159">
        <f>M32+M33</f>
        <v>2000</v>
      </c>
      <c r="N31" s="146">
        <f>N32+N33+N34</f>
        <v>6000</v>
      </c>
      <c r="O31" s="146">
        <f>O32+O33+O35</f>
        <v>4000</v>
      </c>
      <c r="P31" s="146">
        <f t="shared" ref="P31:P45" si="1">O31+N31</f>
        <v>10000</v>
      </c>
      <c r="Q31" s="158">
        <f t="shared" ref="Q31:U31" si="2">Q32</f>
        <v>2000</v>
      </c>
      <c r="R31" s="158">
        <f t="shared" si="2"/>
        <v>4000</v>
      </c>
      <c r="S31" s="158">
        <f t="shared" si="2"/>
        <v>2000</v>
      </c>
      <c r="T31" s="158">
        <f t="shared" si="2"/>
        <v>0</v>
      </c>
      <c r="U31" s="157">
        <f t="shared" si="2"/>
        <v>2000</v>
      </c>
      <c r="V31" s="151">
        <f>V32</f>
        <v>5000</v>
      </c>
      <c r="W31" s="151">
        <f>W32</f>
        <v>5000</v>
      </c>
      <c r="X31" s="151"/>
      <c r="Y31" s="151">
        <f>Y32</f>
        <v>5000</v>
      </c>
      <c r="AH31" s="28"/>
    </row>
    <row r="32" spans="1:37" ht="47.25" x14ac:dyDescent="0.25">
      <c r="A32" s="451">
        <v>1</v>
      </c>
      <c r="B32" s="54" t="s">
        <v>72</v>
      </c>
      <c r="C32" s="289" t="s">
        <v>279</v>
      </c>
      <c r="E32" s="75"/>
      <c r="F32" s="75"/>
      <c r="G32" s="75"/>
      <c r="H32" s="5"/>
      <c r="I32" s="51">
        <v>3000</v>
      </c>
      <c r="J32" s="37">
        <v>2000</v>
      </c>
      <c r="K32" s="37">
        <v>2000</v>
      </c>
      <c r="L32" s="80">
        <v>4000</v>
      </c>
      <c r="M32" s="96">
        <v>1000</v>
      </c>
      <c r="N32" s="141">
        <v>1000</v>
      </c>
      <c r="O32" s="141">
        <v>0</v>
      </c>
      <c r="P32" s="141">
        <f t="shared" si="1"/>
        <v>1000</v>
      </c>
      <c r="Q32" s="164">
        <v>2000</v>
      </c>
      <c r="R32" s="220">
        <v>4000</v>
      </c>
      <c r="S32" s="220">
        <v>2000</v>
      </c>
      <c r="T32" s="220">
        <v>0</v>
      </c>
      <c r="U32" s="164">
        <v>2000</v>
      </c>
      <c r="V32" s="193">
        <v>5000</v>
      </c>
      <c r="W32" s="193">
        <v>5000</v>
      </c>
      <c r="X32" s="193"/>
      <c r="Y32" s="193">
        <v>5000</v>
      </c>
      <c r="Z32" s="491" t="s">
        <v>247</v>
      </c>
      <c r="AH32" s="28"/>
    </row>
    <row r="33" spans="1:34" ht="63" hidden="1" x14ac:dyDescent="0.25">
      <c r="A33" s="70">
        <v>2</v>
      </c>
      <c r="B33" s="105" t="s">
        <v>140</v>
      </c>
      <c r="C33" s="91" t="s">
        <v>116</v>
      </c>
      <c r="E33" s="75"/>
      <c r="F33" s="75"/>
      <c r="G33" s="75"/>
      <c r="H33" s="5"/>
      <c r="I33" s="51"/>
      <c r="J33" s="37"/>
      <c r="K33" s="37"/>
      <c r="L33" s="82" t="s">
        <v>117</v>
      </c>
      <c r="M33" s="108">
        <v>1000</v>
      </c>
      <c r="N33" s="165">
        <v>1000</v>
      </c>
      <c r="O33" s="165">
        <v>0</v>
      </c>
      <c r="P33" s="165">
        <f t="shared" si="1"/>
        <v>1000</v>
      </c>
      <c r="Q33" s="177">
        <v>0</v>
      </c>
      <c r="R33" s="82">
        <v>0</v>
      </c>
      <c r="S33" s="82">
        <v>0</v>
      </c>
      <c r="T33" s="309"/>
      <c r="U33" s="308"/>
      <c r="V33" s="308"/>
      <c r="W33" s="308"/>
      <c r="X33" s="308"/>
      <c r="Y33" s="177"/>
      <c r="AA33" s="28"/>
      <c r="AH33" s="28">
        <f>U8+U14+U20+U23+U24+U28+U40+U50+U65+U68</f>
        <v>765495.75</v>
      </c>
    </row>
    <row r="34" spans="1:34" ht="31.5" hidden="1" x14ac:dyDescent="0.25">
      <c r="A34" s="70">
        <v>3</v>
      </c>
      <c r="B34" s="53" t="s">
        <v>164</v>
      </c>
      <c r="C34" s="54" t="s">
        <v>195</v>
      </c>
      <c r="E34" s="75"/>
      <c r="F34" s="75"/>
      <c r="G34" s="75"/>
      <c r="H34" s="5"/>
      <c r="I34" s="51"/>
      <c r="J34" s="37"/>
      <c r="K34" s="37"/>
      <c r="L34" s="82"/>
      <c r="M34" s="108"/>
      <c r="N34" s="165">
        <v>4000</v>
      </c>
      <c r="O34" s="165">
        <v>0</v>
      </c>
      <c r="P34" s="165">
        <f t="shared" si="1"/>
        <v>4000</v>
      </c>
      <c r="Q34" s="177">
        <v>0</v>
      </c>
      <c r="R34" s="82">
        <v>0</v>
      </c>
      <c r="S34" s="82">
        <v>0</v>
      </c>
      <c r="T34" s="309"/>
      <c r="U34" s="308"/>
      <c r="V34" s="308"/>
      <c r="W34" s="308"/>
      <c r="X34" s="308"/>
      <c r="Y34" s="177"/>
      <c r="AA34" s="28"/>
      <c r="AH34" s="28"/>
    </row>
    <row r="35" spans="1:34" ht="31.5" hidden="1" x14ac:dyDescent="0.25">
      <c r="A35" s="186">
        <v>4</v>
      </c>
      <c r="B35" s="89" t="s">
        <v>164</v>
      </c>
      <c r="C35" s="287" t="s">
        <v>165</v>
      </c>
      <c r="E35" s="75"/>
      <c r="F35" s="75"/>
      <c r="G35" s="75"/>
      <c r="H35" s="5"/>
      <c r="I35" s="61"/>
      <c r="J35" s="95"/>
      <c r="K35" s="95"/>
      <c r="L35" s="111"/>
      <c r="M35" s="112"/>
      <c r="N35" s="166">
        <v>0</v>
      </c>
      <c r="O35" s="166">
        <v>4000</v>
      </c>
      <c r="P35" s="166">
        <f t="shared" si="1"/>
        <v>4000</v>
      </c>
      <c r="Q35" s="110">
        <v>0</v>
      </c>
      <c r="R35" s="111">
        <v>0</v>
      </c>
      <c r="S35" s="111">
        <v>0</v>
      </c>
      <c r="T35" s="309"/>
      <c r="U35" s="308"/>
      <c r="V35" s="308"/>
      <c r="W35" s="308"/>
      <c r="X35" s="308"/>
      <c r="Y35" s="177"/>
    </row>
    <row r="36" spans="1:34" x14ac:dyDescent="0.25">
      <c r="A36" s="626" t="s">
        <v>211</v>
      </c>
      <c r="B36" s="627"/>
      <c r="C36" s="628"/>
      <c r="D36" s="147"/>
      <c r="E36" s="148"/>
      <c r="F36" s="148"/>
      <c r="G36" s="148"/>
      <c r="H36" s="147"/>
      <c r="I36" s="206"/>
      <c r="J36" s="268"/>
      <c r="K36" s="268"/>
      <c r="L36" s="269"/>
      <c r="M36" s="270"/>
      <c r="N36" s="271"/>
      <c r="O36" s="271"/>
      <c r="P36" s="271"/>
      <c r="Q36" s="150">
        <f>Q37</f>
        <v>1500</v>
      </c>
      <c r="R36" s="269"/>
      <c r="S36" s="150">
        <f t="shared" ref="S36:U36" si="3">S37</f>
        <v>1500</v>
      </c>
      <c r="T36" s="150">
        <f t="shared" si="3"/>
        <v>0</v>
      </c>
      <c r="U36" s="151">
        <f t="shared" si="3"/>
        <v>1500</v>
      </c>
      <c r="V36" s="151"/>
      <c r="W36" s="151">
        <f>W37</f>
        <v>5000</v>
      </c>
      <c r="X36" s="151"/>
      <c r="Y36" s="151">
        <f>Y37</f>
        <v>5000</v>
      </c>
    </row>
    <row r="37" spans="1:34" ht="31.5" x14ac:dyDescent="0.25">
      <c r="A37" s="454">
        <v>1</v>
      </c>
      <c r="B37" s="289" t="s">
        <v>212</v>
      </c>
      <c r="C37" s="225" t="s">
        <v>240</v>
      </c>
      <c r="E37" s="75"/>
      <c r="F37" s="75"/>
      <c r="G37" s="75"/>
      <c r="H37" s="5"/>
      <c r="I37" s="207"/>
      <c r="J37" s="226"/>
      <c r="K37" s="226"/>
      <c r="L37" s="285"/>
      <c r="M37" s="290"/>
      <c r="N37" s="291"/>
      <c r="O37" s="291"/>
      <c r="P37" s="291"/>
      <c r="Q37" s="285">
        <v>1500</v>
      </c>
      <c r="R37" s="285"/>
      <c r="S37" s="285">
        <v>1500</v>
      </c>
      <c r="T37" s="309">
        <v>0</v>
      </c>
      <c r="U37" s="308">
        <v>1500</v>
      </c>
      <c r="V37" s="308"/>
      <c r="W37" s="308">
        <v>5000</v>
      </c>
      <c r="X37" s="308"/>
      <c r="Y37" s="177">
        <v>5000</v>
      </c>
      <c r="Z37" s="491" t="s">
        <v>329</v>
      </c>
    </row>
    <row r="38" spans="1:34" x14ac:dyDescent="0.25">
      <c r="A38" s="629" t="s">
        <v>206</v>
      </c>
      <c r="B38" s="652"/>
      <c r="C38" s="653"/>
      <c r="D38" s="154"/>
      <c r="E38" s="155"/>
      <c r="F38" s="155"/>
      <c r="G38" s="155"/>
      <c r="H38" s="154"/>
      <c r="I38" s="461"/>
      <c r="J38" s="462"/>
      <c r="K38" s="462"/>
      <c r="L38" s="463"/>
      <c r="M38" s="464"/>
      <c r="N38" s="465"/>
      <c r="O38" s="465"/>
      <c r="P38" s="465"/>
      <c r="Q38" s="466">
        <f>Q40+Q41</f>
        <v>22500</v>
      </c>
      <c r="R38" s="463"/>
      <c r="S38" s="466">
        <f>S40</f>
        <v>2500</v>
      </c>
      <c r="T38" s="466">
        <f>T40+T41</f>
        <v>7000</v>
      </c>
      <c r="U38" s="467">
        <f>U40+U41</f>
        <v>9500</v>
      </c>
      <c r="V38" s="467"/>
      <c r="W38" s="467">
        <f>W40</f>
        <v>10000</v>
      </c>
      <c r="X38" s="467"/>
      <c r="Y38" s="467">
        <f>Y40</f>
        <v>10000</v>
      </c>
    </row>
    <row r="39" spans="1:34" ht="47.25" hidden="1" x14ac:dyDescent="0.25">
      <c r="A39" s="481">
        <v>1</v>
      </c>
      <c r="B39" s="480" t="s">
        <v>288</v>
      </c>
      <c r="C39" s="468" t="s">
        <v>289</v>
      </c>
      <c r="D39" s="469"/>
      <c r="E39" s="470"/>
      <c r="F39" s="470"/>
      <c r="G39" s="470"/>
      <c r="H39" s="469"/>
      <c r="I39" s="471"/>
      <c r="J39" s="472"/>
      <c r="K39" s="472"/>
      <c r="L39" s="473"/>
      <c r="M39" s="474"/>
      <c r="N39" s="475"/>
      <c r="O39" s="475"/>
      <c r="P39" s="475"/>
      <c r="Q39" s="473"/>
      <c r="R39" s="473"/>
      <c r="S39" s="473"/>
      <c r="T39" s="473"/>
      <c r="U39" s="476"/>
      <c r="V39" s="476"/>
      <c r="W39" s="193"/>
      <c r="X39" s="193"/>
      <c r="Y39" s="193"/>
      <c r="Z39" s="419" t="s">
        <v>290</v>
      </c>
    </row>
    <row r="40" spans="1:34" ht="31.5" x14ac:dyDescent="0.25">
      <c r="A40" s="526">
        <v>1</v>
      </c>
      <c r="B40" s="421" t="s">
        <v>164</v>
      </c>
      <c r="C40" s="421" t="s">
        <v>322</v>
      </c>
      <c r="D40" s="184"/>
      <c r="E40" s="185"/>
      <c r="F40" s="185"/>
      <c r="G40" s="185"/>
      <c r="H40" s="184"/>
      <c r="I40" s="51"/>
      <c r="J40" s="37"/>
      <c r="K40" s="37"/>
      <c r="L40" s="82"/>
      <c r="M40" s="108"/>
      <c r="N40" s="165"/>
      <c r="O40" s="165"/>
      <c r="P40" s="165"/>
      <c r="Q40" s="247">
        <v>2500</v>
      </c>
      <c r="R40" s="247">
        <v>0</v>
      </c>
      <c r="S40" s="247">
        <v>2500</v>
      </c>
      <c r="T40" s="247">
        <v>0</v>
      </c>
      <c r="U40" s="193">
        <v>2500</v>
      </c>
      <c r="V40" s="193"/>
      <c r="W40" s="193">
        <v>10000</v>
      </c>
      <c r="X40" s="193"/>
      <c r="Y40" s="193">
        <v>10000</v>
      </c>
      <c r="Z40" s="491" t="s">
        <v>266</v>
      </c>
    </row>
    <row r="41" spans="1:34" ht="31.5" hidden="1" x14ac:dyDescent="0.25">
      <c r="A41" s="323">
        <v>2</v>
      </c>
      <c r="B41" s="527" t="s">
        <v>164</v>
      </c>
      <c r="C41" s="527" t="s">
        <v>224</v>
      </c>
      <c r="E41" s="75"/>
      <c r="F41" s="75"/>
      <c r="G41" s="75"/>
      <c r="H41" s="5"/>
      <c r="I41" s="207"/>
      <c r="J41" s="226"/>
      <c r="K41" s="226"/>
      <c r="L41" s="285"/>
      <c r="M41" s="290"/>
      <c r="N41" s="291"/>
      <c r="O41" s="291"/>
      <c r="P41" s="291"/>
      <c r="Q41" s="248">
        <v>20000</v>
      </c>
      <c r="R41" s="248"/>
      <c r="S41" s="248">
        <v>0</v>
      </c>
      <c r="T41" s="248">
        <v>7000</v>
      </c>
      <c r="U41" s="346">
        <v>7000</v>
      </c>
      <c r="V41" s="346"/>
      <c r="W41" s="346"/>
      <c r="X41" s="346"/>
      <c r="Y41" s="346"/>
    </row>
    <row r="42" spans="1:34" ht="47.25" x14ac:dyDescent="0.25">
      <c r="A42" s="479">
        <v>2</v>
      </c>
      <c r="B42" s="460" t="s">
        <v>164</v>
      </c>
      <c r="C42" s="53" t="s">
        <v>295</v>
      </c>
      <c r="E42" s="75"/>
      <c r="F42" s="75"/>
      <c r="G42" s="75"/>
      <c r="H42" s="5"/>
      <c r="I42" s="51"/>
      <c r="J42" s="37"/>
      <c r="K42" s="37"/>
      <c r="L42" s="82"/>
      <c r="M42" s="108"/>
      <c r="N42" s="165"/>
      <c r="O42" s="165"/>
      <c r="P42" s="165"/>
      <c r="Q42" s="247"/>
      <c r="R42" s="247"/>
      <c r="S42" s="247"/>
      <c r="T42" s="247"/>
      <c r="U42" s="193"/>
      <c r="V42" s="193"/>
      <c r="W42" s="193"/>
      <c r="X42" s="193"/>
      <c r="Y42" s="193"/>
      <c r="Z42" s="491" t="s">
        <v>266</v>
      </c>
    </row>
    <row r="43" spans="1:34" x14ac:dyDescent="0.25">
      <c r="A43" s="618" t="s">
        <v>104</v>
      </c>
      <c r="B43" s="619"/>
      <c r="C43" s="620"/>
      <c r="D43" s="154"/>
      <c r="E43" s="155"/>
      <c r="F43" s="155"/>
      <c r="G43" s="155"/>
      <c r="H43" s="154"/>
      <c r="I43" s="156">
        <f>I44+I45+I49</f>
        <v>14000</v>
      </c>
      <c r="J43" s="157">
        <f>J44+J45+J49</f>
        <v>6000</v>
      </c>
      <c r="K43" s="157">
        <f>K44+K45+K49</f>
        <v>6000</v>
      </c>
      <c r="L43" s="158">
        <f>L45+L44+L49</f>
        <v>13000</v>
      </c>
      <c r="M43" s="159">
        <f>M45+M44+M49+M50</f>
        <v>104000</v>
      </c>
      <c r="N43" s="146">
        <f>N44+N45+N50+N51</f>
        <v>55000</v>
      </c>
      <c r="O43" s="146">
        <f>O44+O45+O50</f>
        <v>49999.98</v>
      </c>
      <c r="P43" s="146">
        <f t="shared" si="1"/>
        <v>104999.98000000001</v>
      </c>
      <c r="Q43" s="158">
        <f>Q45+Q44+Q49+Q46+Q51+Q52+Q50</f>
        <v>104000</v>
      </c>
      <c r="R43" s="158">
        <f>R45+R44+R49+R46+R51+R52</f>
        <v>24500</v>
      </c>
      <c r="S43" s="158">
        <f>S44+S45+S50</f>
        <v>52000</v>
      </c>
      <c r="T43" s="158">
        <f>T45+T49+T50+T51+T52</f>
        <v>50000</v>
      </c>
      <c r="U43" s="157">
        <f>U45+U50</f>
        <v>102000</v>
      </c>
      <c r="V43" s="157">
        <f>V45+V50</f>
        <v>83000</v>
      </c>
      <c r="W43" s="157">
        <f>W45+W50</f>
        <v>83000</v>
      </c>
      <c r="X43" s="157"/>
      <c r="Y43" s="157">
        <f>Y45+Y50</f>
        <v>83000</v>
      </c>
    </row>
    <row r="44" spans="1:34" hidden="1" x14ac:dyDescent="0.25">
      <c r="A44" s="59">
        <v>1</v>
      </c>
      <c r="B44" s="7" t="s">
        <v>65</v>
      </c>
      <c r="C44" s="7" t="s">
        <v>197</v>
      </c>
      <c r="E44" s="75"/>
      <c r="F44" s="75"/>
      <c r="G44" s="75"/>
      <c r="H44" s="5"/>
      <c r="I44" s="51">
        <v>5000</v>
      </c>
      <c r="J44" s="37">
        <v>2000</v>
      </c>
      <c r="K44" s="37">
        <v>2000</v>
      </c>
      <c r="L44" s="80">
        <v>8000</v>
      </c>
      <c r="M44" s="96">
        <v>2000</v>
      </c>
      <c r="N44" s="141">
        <v>2000</v>
      </c>
      <c r="O44" s="141">
        <v>0</v>
      </c>
      <c r="P44" s="141">
        <f t="shared" si="1"/>
        <v>2000</v>
      </c>
      <c r="Q44" s="37"/>
      <c r="R44" s="220">
        <v>8000</v>
      </c>
      <c r="S44" s="316"/>
      <c r="T44" s="316"/>
      <c r="U44" s="37">
        <v>0</v>
      </c>
      <c r="V44" s="37"/>
      <c r="W44" s="37"/>
      <c r="X44" s="37"/>
      <c r="Y44" s="37"/>
    </row>
    <row r="45" spans="1:34" x14ac:dyDescent="0.25">
      <c r="A45" s="452">
        <v>1</v>
      </c>
      <c r="B45" s="7" t="s">
        <v>73</v>
      </c>
      <c r="C45" s="7" t="s">
        <v>312</v>
      </c>
      <c r="E45" s="75"/>
      <c r="F45" s="75"/>
      <c r="G45" s="75"/>
      <c r="H45" s="5"/>
      <c r="I45" s="51">
        <v>4000</v>
      </c>
      <c r="J45" s="37">
        <v>2000</v>
      </c>
      <c r="K45" s="37">
        <v>2000</v>
      </c>
      <c r="L45" s="80">
        <v>5000</v>
      </c>
      <c r="M45" s="96">
        <v>2000</v>
      </c>
      <c r="N45" s="141">
        <v>2000</v>
      </c>
      <c r="O45" s="141">
        <v>0</v>
      </c>
      <c r="P45" s="141">
        <f t="shared" si="1"/>
        <v>2000</v>
      </c>
      <c r="Q45" s="164">
        <v>2000</v>
      </c>
      <c r="R45" s="220">
        <v>10000</v>
      </c>
      <c r="S45" s="220">
        <v>2000</v>
      </c>
      <c r="T45" s="220">
        <v>0</v>
      </c>
      <c r="U45" s="164">
        <v>2000</v>
      </c>
      <c r="V45" s="164">
        <v>3000</v>
      </c>
      <c r="W45" s="164">
        <v>3000</v>
      </c>
      <c r="X45" s="164"/>
      <c r="Y45" s="164">
        <v>3000</v>
      </c>
      <c r="Z45" s="492" t="s">
        <v>250</v>
      </c>
    </row>
    <row r="46" spans="1:34" ht="75.75" hidden="1" customHeight="1" x14ac:dyDescent="0.25">
      <c r="A46" s="59">
        <v>3</v>
      </c>
      <c r="B46" s="54" t="s">
        <v>73</v>
      </c>
      <c r="C46" s="53" t="s">
        <v>180</v>
      </c>
      <c r="E46" s="75"/>
      <c r="F46" s="75"/>
      <c r="G46" s="75"/>
      <c r="H46" s="5"/>
      <c r="I46" s="51"/>
      <c r="J46" s="37"/>
      <c r="K46" s="37"/>
      <c r="L46" s="80"/>
      <c r="M46" s="96"/>
      <c r="N46" s="141"/>
      <c r="O46" s="141"/>
      <c r="P46" s="165"/>
      <c r="Q46" s="193"/>
      <c r="R46" s="247">
        <v>5000</v>
      </c>
      <c r="S46" s="247">
        <v>0</v>
      </c>
      <c r="T46" s="336"/>
      <c r="U46" s="343"/>
      <c r="V46" s="343"/>
      <c r="W46" s="343"/>
      <c r="X46" s="343"/>
      <c r="Y46" s="164"/>
    </row>
    <row r="47" spans="1:34" ht="15.75" hidden="1" customHeight="1" x14ac:dyDescent="0.25">
      <c r="A47" s="59">
        <v>9</v>
      </c>
      <c r="B47" s="7" t="s">
        <v>85</v>
      </c>
      <c r="C47" s="7" t="s">
        <v>77</v>
      </c>
      <c r="E47" s="75"/>
      <c r="F47" s="75"/>
      <c r="G47" s="75"/>
      <c r="H47" s="5"/>
      <c r="I47" s="51"/>
      <c r="J47" s="37"/>
      <c r="K47" s="37"/>
      <c r="L47" s="80"/>
      <c r="M47" s="96"/>
      <c r="N47" s="141"/>
      <c r="O47" s="141"/>
      <c r="P47" s="141"/>
      <c r="Q47" s="164"/>
      <c r="R47" s="220"/>
      <c r="S47" s="220"/>
      <c r="T47" s="335"/>
      <c r="U47" s="343"/>
      <c r="V47" s="343"/>
      <c r="W47" s="343"/>
      <c r="X47" s="343"/>
      <c r="Y47" s="164"/>
    </row>
    <row r="48" spans="1:34" ht="15.75" hidden="1" customHeight="1" x14ac:dyDescent="0.25">
      <c r="A48" s="59">
        <v>10</v>
      </c>
      <c r="B48" s="7" t="s">
        <v>78</v>
      </c>
      <c r="C48" s="7" t="s">
        <v>74</v>
      </c>
      <c r="E48" s="75"/>
      <c r="F48" s="75"/>
      <c r="G48" s="75"/>
      <c r="H48" s="5"/>
      <c r="I48" s="51"/>
      <c r="J48" s="37"/>
      <c r="K48" s="37"/>
      <c r="L48" s="80"/>
      <c r="M48" s="96"/>
      <c r="N48" s="141"/>
      <c r="O48" s="141"/>
      <c r="P48" s="141"/>
      <c r="Q48" s="164"/>
      <c r="R48" s="220"/>
      <c r="S48" s="220"/>
      <c r="T48" s="335"/>
      <c r="U48" s="343"/>
      <c r="V48" s="343"/>
      <c r="W48" s="343"/>
      <c r="X48" s="343"/>
      <c r="Y48" s="164"/>
    </row>
    <row r="49" spans="1:27" hidden="1" x14ac:dyDescent="0.25">
      <c r="A49" s="59">
        <v>4</v>
      </c>
      <c r="B49" s="7" t="s">
        <v>63</v>
      </c>
      <c r="C49" s="7" t="s">
        <v>64</v>
      </c>
      <c r="E49" s="75"/>
      <c r="F49" s="75"/>
      <c r="G49" s="75"/>
      <c r="H49" s="5"/>
      <c r="I49" s="51">
        <v>5000</v>
      </c>
      <c r="J49" s="37">
        <v>2000</v>
      </c>
      <c r="K49" s="37">
        <v>2000</v>
      </c>
      <c r="L49" s="80">
        <v>0</v>
      </c>
      <c r="M49" s="96">
        <v>0</v>
      </c>
      <c r="N49" s="141">
        <v>0</v>
      </c>
      <c r="O49" s="141">
        <v>0</v>
      </c>
      <c r="P49" s="141">
        <f t="shared" ref="P49:P74" si="4">O49+N49</f>
        <v>0</v>
      </c>
      <c r="Q49" s="164">
        <v>2000</v>
      </c>
      <c r="R49" s="220">
        <v>0</v>
      </c>
      <c r="S49" s="220">
        <v>0</v>
      </c>
      <c r="T49" s="335"/>
      <c r="U49" s="343"/>
      <c r="V49" s="343"/>
      <c r="W49" s="343"/>
      <c r="X49" s="343"/>
      <c r="Y49" s="164"/>
    </row>
    <row r="50" spans="1:27" ht="96" customHeight="1" x14ac:dyDescent="0.25">
      <c r="A50" s="142">
        <v>2</v>
      </c>
      <c r="B50" s="104" t="s">
        <v>127</v>
      </c>
      <c r="C50" s="103" t="s">
        <v>128</v>
      </c>
      <c r="D50" s="97"/>
      <c r="E50" s="98"/>
      <c r="F50" s="98"/>
      <c r="G50" s="98"/>
      <c r="H50" s="97"/>
      <c r="I50" s="99"/>
      <c r="J50" s="102"/>
      <c r="K50" s="100"/>
      <c r="L50" s="101"/>
      <c r="M50" s="108">
        <v>100000</v>
      </c>
      <c r="N50" s="165">
        <v>50000</v>
      </c>
      <c r="O50" s="165">
        <v>49999.98</v>
      </c>
      <c r="P50" s="165">
        <f t="shared" si="4"/>
        <v>99999.98000000001</v>
      </c>
      <c r="Q50" s="193">
        <v>100000</v>
      </c>
      <c r="R50" s="224">
        <v>0</v>
      </c>
      <c r="S50" s="247">
        <v>50000</v>
      </c>
      <c r="T50" s="247">
        <v>50000</v>
      </c>
      <c r="U50" s="193">
        <f>50000+50000</f>
        <v>100000</v>
      </c>
      <c r="V50" s="193">
        <v>80000</v>
      </c>
      <c r="W50" s="193">
        <v>80000</v>
      </c>
      <c r="X50" s="193"/>
      <c r="Y50" s="193">
        <f>20000+20000+20000+20000</f>
        <v>80000</v>
      </c>
      <c r="Z50" s="489" t="s">
        <v>249</v>
      </c>
    </row>
    <row r="51" spans="1:27" hidden="1" x14ac:dyDescent="0.25">
      <c r="A51" s="186">
        <v>6</v>
      </c>
      <c r="B51" s="187" t="s">
        <v>163</v>
      </c>
      <c r="C51" s="56" t="s">
        <v>177</v>
      </c>
      <c r="D51" s="97"/>
      <c r="E51" s="98"/>
      <c r="F51" s="98"/>
      <c r="G51" s="98"/>
      <c r="H51" s="97"/>
      <c r="I51" s="188"/>
      <c r="J51" s="100"/>
      <c r="K51" s="102"/>
      <c r="L51" s="189"/>
      <c r="M51" s="112"/>
      <c r="N51" s="166">
        <v>1000</v>
      </c>
      <c r="O51" s="139">
        <v>0</v>
      </c>
      <c r="P51" s="166">
        <f t="shared" si="4"/>
        <v>1000</v>
      </c>
      <c r="Q51" s="596">
        <v>0</v>
      </c>
      <c r="R51" s="221">
        <v>700</v>
      </c>
      <c r="S51" s="559">
        <v>0</v>
      </c>
      <c r="T51" s="363"/>
      <c r="U51" s="367"/>
      <c r="V51" s="367"/>
      <c r="W51" s="367"/>
      <c r="X51" s="367"/>
      <c r="Y51" s="603"/>
    </row>
    <row r="52" spans="1:27" ht="31.5" hidden="1" x14ac:dyDescent="0.25">
      <c r="A52" s="54">
        <v>7</v>
      </c>
      <c r="B52" s="54" t="s">
        <v>163</v>
      </c>
      <c r="C52" s="53" t="s">
        <v>178</v>
      </c>
      <c r="D52" s="192"/>
      <c r="E52" s="99"/>
      <c r="F52" s="99"/>
      <c r="G52" s="99"/>
      <c r="H52" s="192"/>
      <c r="I52" s="99"/>
      <c r="J52" s="102"/>
      <c r="K52" s="102"/>
      <c r="L52" s="102"/>
      <c r="M52" s="177"/>
      <c r="N52" s="193"/>
      <c r="O52" s="177"/>
      <c r="P52" s="193"/>
      <c r="Q52" s="598"/>
      <c r="R52" s="222">
        <v>800</v>
      </c>
      <c r="S52" s="571"/>
      <c r="T52" s="363"/>
      <c r="U52" s="367"/>
      <c r="V52" s="367"/>
      <c r="W52" s="367"/>
      <c r="X52" s="367"/>
      <c r="Y52" s="605"/>
    </row>
    <row r="53" spans="1:27" ht="27.75" customHeight="1" x14ac:dyDescent="0.25">
      <c r="A53" s="190" t="s">
        <v>297</v>
      </c>
      <c r="B53" s="191"/>
      <c r="C53" s="518"/>
      <c r="D53" s="154"/>
      <c r="E53" s="155"/>
      <c r="F53" s="155"/>
      <c r="G53" s="155"/>
      <c r="H53" s="154"/>
      <c r="I53" s="179">
        <f t="shared" ref="I53:M53" si="5">I54</f>
        <v>15000</v>
      </c>
      <c r="J53" s="180">
        <f t="shared" si="5"/>
        <v>7000</v>
      </c>
      <c r="K53" s="160">
        <f t="shared" si="5"/>
        <v>7000</v>
      </c>
      <c r="L53" s="181">
        <f t="shared" si="5"/>
        <v>15000</v>
      </c>
      <c r="M53" s="182">
        <f t="shared" si="5"/>
        <v>7000</v>
      </c>
      <c r="N53" s="183">
        <f>N54</f>
        <v>7000</v>
      </c>
      <c r="O53" s="183">
        <f>O54+O55</f>
        <v>32000</v>
      </c>
      <c r="P53" s="183">
        <f t="shared" si="4"/>
        <v>39000</v>
      </c>
      <c r="Q53" s="231">
        <f>Q54+Q55+Q56+Q58</f>
        <v>51000</v>
      </c>
      <c r="R53" s="181">
        <f>R54+R56</f>
        <v>17000</v>
      </c>
      <c r="S53" s="158">
        <f>S54+S56+S55+S58</f>
        <v>7000</v>
      </c>
      <c r="T53" s="158">
        <f>T54+T55+T56+T57+T58</f>
        <v>38000</v>
      </c>
      <c r="U53" s="157">
        <f>U54+U55+U57</f>
        <v>45000</v>
      </c>
      <c r="V53" s="157">
        <f>V54</f>
        <v>5000</v>
      </c>
      <c r="W53" s="157">
        <f>W54</f>
        <v>5000</v>
      </c>
      <c r="X53" s="157"/>
      <c r="Y53" s="157">
        <f>Y54</f>
        <v>5000</v>
      </c>
    </row>
    <row r="54" spans="1:27" x14ac:dyDescent="0.25">
      <c r="A54" s="59">
        <v>1</v>
      </c>
      <c r="B54" s="7" t="s">
        <v>68</v>
      </c>
      <c r="C54" s="7" t="s">
        <v>67</v>
      </c>
      <c r="E54" s="75"/>
      <c r="F54" s="75"/>
      <c r="G54" s="75"/>
      <c r="H54" s="5"/>
      <c r="I54" s="51">
        <v>15000</v>
      </c>
      <c r="J54" s="37">
        <v>7000</v>
      </c>
      <c r="K54" s="37">
        <v>7000</v>
      </c>
      <c r="L54" s="80">
        <v>15000</v>
      </c>
      <c r="M54" s="96">
        <v>7000</v>
      </c>
      <c r="N54" s="141">
        <v>7000</v>
      </c>
      <c r="O54" s="141">
        <v>0</v>
      </c>
      <c r="P54" s="141">
        <f t="shared" si="4"/>
        <v>7000</v>
      </c>
      <c r="Q54" s="164">
        <v>7000</v>
      </c>
      <c r="R54" s="220">
        <v>10000</v>
      </c>
      <c r="S54" s="220">
        <v>7000</v>
      </c>
      <c r="T54" s="220">
        <v>0</v>
      </c>
      <c r="U54" s="164">
        <v>7000</v>
      </c>
      <c r="V54" s="164">
        <v>5000</v>
      </c>
      <c r="W54" s="164">
        <v>5000</v>
      </c>
      <c r="X54" s="164">
        <v>5000</v>
      </c>
      <c r="Y54" s="529">
        <v>5000</v>
      </c>
      <c r="Z54" s="492" t="s">
        <v>248</v>
      </c>
      <c r="AA54" s="528"/>
    </row>
    <row r="55" spans="1:27" ht="34.5" hidden="1" customHeight="1" x14ac:dyDescent="0.25">
      <c r="A55" s="69">
        <v>2</v>
      </c>
      <c r="B55" s="89" t="s">
        <v>47</v>
      </c>
      <c r="C55" s="140" t="s">
        <v>172</v>
      </c>
      <c r="E55" s="75"/>
      <c r="F55" s="75"/>
      <c r="G55" s="75"/>
      <c r="H55" s="5"/>
      <c r="I55" s="61"/>
      <c r="J55" s="76"/>
      <c r="K55" s="76"/>
      <c r="L55" s="81"/>
      <c r="M55" s="106"/>
      <c r="N55" s="167">
        <v>0</v>
      </c>
      <c r="O55" s="167">
        <v>32000</v>
      </c>
      <c r="P55" s="167">
        <f t="shared" si="4"/>
        <v>32000</v>
      </c>
      <c r="Q55" s="345">
        <v>32000</v>
      </c>
      <c r="R55" s="223">
        <v>0</v>
      </c>
      <c r="S55" s="223">
        <v>0</v>
      </c>
      <c r="T55" s="164">
        <v>32000</v>
      </c>
      <c r="U55" s="164">
        <v>32000</v>
      </c>
      <c r="V55" s="164"/>
      <c r="W55" s="164"/>
      <c r="X55" s="164"/>
      <c r="Y55" s="164"/>
      <c r="Z55" s="492"/>
    </row>
    <row r="56" spans="1:27" ht="34.5" hidden="1" customHeight="1" x14ac:dyDescent="0.25">
      <c r="A56" s="7">
        <v>3</v>
      </c>
      <c r="B56" s="53" t="s">
        <v>175</v>
      </c>
      <c r="C56" s="53" t="s">
        <v>176</v>
      </c>
      <c r="D56" s="184"/>
      <c r="E56" s="185"/>
      <c r="F56" s="185"/>
      <c r="G56" s="185"/>
      <c r="H56" s="184"/>
      <c r="I56" s="51"/>
      <c r="J56" s="37"/>
      <c r="K56" s="37"/>
      <c r="L56" s="80"/>
      <c r="M56" s="96"/>
      <c r="N56" s="141"/>
      <c r="O56" s="141"/>
      <c r="P56" s="141"/>
      <c r="Q56" s="164">
        <v>7000</v>
      </c>
      <c r="R56" s="220">
        <v>7000</v>
      </c>
      <c r="S56" s="220">
        <v>0</v>
      </c>
      <c r="T56" s="164"/>
      <c r="U56" s="164"/>
      <c r="V56" s="164"/>
      <c r="W56" s="164"/>
      <c r="X56" s="164"/>
      <c r="Y56" s="164"/>
      <c r="Z56" s="492"/>
    </row>
    <row r="57" spans="1:27" ht="34.5" hidden="1" customHeight="1" x14ac:dyDescent="0.25">
      <c r="A57" s="7">
        <v>4</v>
      </c>
      <c r="B57" s="53" t="s">
        <v>230</v>
      </c>
      <c r="C57" s="53" t="s">
        <v>176</v>
      </c>
      <c r="E57" s="75"/>
      <c r="F57" s="75"/>
      <c r="G57" s="75"/>
      <c r="H57" s="5"/>
      <c r="I57" s="207"/>
      <c r="J57" s="226"/>
      <c r="K57" s="76"/>
      <c r="L57" s="83"/>
      <c r="M57" s="227"/>
      <c r="N57" s="228"/>
      <c r="O57" s="228"/>
      <c r="P57" s="228"/>
      <c r="Q57" s="281"/>
      <c r="R57" s="342"/>
      <c r="S57" s="342"/>
      <c r="T57" s="164">
        <v>6000</v>
      </c>
      <c r="U57" s="164">
        <v>6000</v>
      </c>
      <c r="V57" s="164"/>
      <c r="W57" s="164"/>
      <c r="X57" s="164"/>
      <c r="Y57" s="164"/>
      <c r="Z57" s="492"/>
    </row>
    <row r="58" spans="1:27" ht="80.25" hidden="1" customHeight="1" x14ac:dyDescent="0.25">
      <c r="A58" s="390">
        <v>4</v>
      </c>
      <c r="B58" s="389" t="s">
        <v>183</v>
      </c>
      <c r="C58" s="306" t="s">
        <v>184</v>
      </c>
      <c r="E58" s="75"/>
      <c r="F58" s="75"/>
      <c r="G58" s="75"/>
      <c r="H58" s="5"/>
      <c r="I58" s="391"/>
      <c r="J58" s="76"/>
      <c r="K58" s="76"/>
      <c r="L58" s="88"/>
      <c r="M58" s="107"/>
      <c r="N58" s="392"/>
      <c r="O58" s="392"/>
      <c r="P58" s="392"/>
      <c r="Q58" s="334">
        <v>5000</v>
      </c>
      <c r="R58" s="336">
        <v>0</v>
      </c>
      <c r="S58" s="336">
        <v>0</v>
      </c>
      <c r="T58" s="347"/>
      <c r="U58" s="334"/>
      <c r="V58" s="334"/>
      <c r="W58" s="334"/>
      <c r="X58" s="334"/>
      <c r="Y58" s="347"/>
      <c r="Z58" s="492"/>
    </row>
    <row r="59" spans="1:27" hidden="1" x14ac:dyDescent="0.25">
      <c r="A59" s="263">
        <v>2</v>
      </c>
      <c r="B59" s="137" t="s">
        <v>47</v>
      </c>
      <c r="C59" s="280" t="s">
        <v>172</v>
      </c>
      <c r="D59" s="184"/>
      <c r="E59" s="185"/>
      <c r="F59" s="185"/>
      <c r="G59" s="185"/>
      <c r="H59" s="184"/>
      <c r="I59" s="51"/>
      <c r="J59" s="37"/>
      <c r="K59" s="37"/>
      <c r="L59" s="80"/>
      <c r="M59" s="96"/>
      <c r="N59" s="141"/>
      <c r="O59" s="141"/>
      <c r="P59" s="141"/>
      <c r="Q59" s="393"/>
      <c r="R59" s="247"/>
      <c r="S59" s="247"/>
      <c r="T59" s="247"/>
      <c r="U59" s="193"/>
      <c r="V59" s="193"/>
      <c r="W59" s="193"/>
      <c r="X59" s="193"/>
      <c r="Y59" s="193"/>
      <c r="Z59" s="492" t="s">
        <v>251</v>
      </c>
    </row>
    <row r="60" spans="1:27" ht="47.25" hidden="1" x14ac:dyDescent="0.25">
      <c r="A60" s="54">
        <v>3</v>
      </c>
      <c r="B60" s="137" t="s">
        <v>269</v>
      </c>
      <c r="C60" s="91" t="s">
        <v>270</v>
      </c>
      <c r="E60" s="75"/>
      <c r="F60" s="75"/>
      <c r="G60" s="75"/>
      <c r="H60" s="5"/>
      <c r="I60" s="207"/>
      <c r="J60" s="226"/>
      <c r="K60" s="76"/>
      <c r="L60" s="83"/>
      <c r="M60" s="227"/>
      <c r="N60" s="228"/>
      <c r="O60" s="228"/>
      <c r="P60" s="228"/>
      <c r="Q60" s="400"/>
      <c r="R60" s="248"/>
      <c r="S60" s="248"/>
      <c r="T60" s="248"/>
      <c r="U60" s="346"/>
      <c r="V60" s="346"/>
      <c r="W60" s="346"/>
      <c r="X60" s="346"/>
      <c r="Y60" s="346"/>
      <c r="Z60" s="492"/>
    </row>
    <row r="61" spans="1:27" ht="47.25" hidden="1" x14ac:dyDescent="0.25">
      <c r="A61" s="54">
        <v>4</v>
      </c>
      <c r="B61" s="137" t="s">
        <v>162</v>
      </c>
      <c r="C61" s="91" t="s">
        <v>271</v>
      </c>
      <c r="E61" s="75"/>
      <c r="F61" s="75"/>
      <c r="G61" s="75"/>
      <c r="H61" s="5"/>
      <c r="I61" s="207"/>
      <c r="J61" s="226"/>
      <c r="K61" s="76"/>
      <c r="L61" s="83"/>
      <c r="M61" s="227"/>
      <c r="N61" s="228"/>
      <c r="O61" s="228"/>
      <c r="P61" s="228"/>
      <c r="Q61" s="400"/>
      <c r="R61" s="248"/>
      <c r="S61" s="248"/>
      <c r="T61" s="248"/>
      <c r="U61" s="346"/>
      <c r="V61" s="346"/>
      <c r="W61" s="346"/>
      <c r="X61" s="346"/>
      <c r="Y61" s="346"/>
      <c r="Z61" s="492"/>
    </row>
    <row r="62" spans="1:27" ht="31.5" x14ac:dyDescent="0.25">
      <c r="A62" s="104">
        <v>2</v>
      </c>
      <c r="B62" s="105" t="s">
        <v>47</v>
      </c>
      <c r="C62" s="91" t="s">
        <v>292</v>
      </c>
      <c r="E62" s="75"/>
      <c r="F62" s="75"/>
      <c r="G62" s="75"/>
      <c r="H62" s="5"/>
      <c r="I62" s="207"/>
      <c r="J62" s="226"/>
      <c r="K62" s="76"/>
      <c r="L62" s="83"/>
      <c r="M62" s="227"/>
      <c r="N62" s="228"/>
      <c r="O62" s="228"/>
      <c r="P62" s="228"/>
      <c r="Q62" s="400"/>
      <c r="R62" s="248"/>
      <c r="S62" s="248"/>
      <c r="T62" s="248"/>
      <c r="U62" s="346"/>
      <c r="V62" s="346"/>
      <c r="W62" s="346"/>
      <c r="X62" s="346"/>
      <c r="Y62" s="346"/>
      <c r="Z62" s="492" t="s">
        <v>251</v>
      </c>
    </row>
    <row r="63" spans="1:27" ht="31.5" x14ac:dyDescent="0.25">
      <c r="A63" s="54">
        <v>3</v>
      </c>
      <c r="B63" s="105" t="s">
        <v>298</v>
      </c>
      <c r="C63" s="421" t="s">
        <v>299</v>
      </c>
      <c r="E63" s="75"/>
      <c r="F63" s="75"/>
      <c r="G63" s="75"/>
      <c r="H63" s="5"/>
      <c r="I63" s="207"/>
      <c r="J63" s="226"/>
      <c r="K63" s="76"/>
      <c r="L63" s="83"/>
      <c r="M63" s="227"/>
      <c r="N63" s="228"/>
      <c r="O63" s="228"/>
      <c r="P63" s="228"/>
      <c r="Q63" s="400"/>
      <c r="R63" s="248"/>
      <c r="S63" s="248"/>
      <c r="T63" s="248"/>
      <c r="U63" s="346"/>
      <c r="V63" s="346"/>
      <c r="W63" s="346"/>
      <c r="X63" s="346"/>
      <c r="Y63" s="346"/>
      <c r="Z63" s="492" t="s">
        <v>265</v>
      </c>
    </row>
    <row r="64" spans="1:27" x14ac:dyDescent="0.25">
      <c r="A64" s="639" t="s">
        <v>102</v>
      </c>
      <c r="B64" s="640"/>
      <c r="C64" s="641"/>
      <c r="D64" s="154"/>
      <c r="E64" s="155"/>
      <c r="F64" s="155"/>
      <c r="G64" s="155"/>
      <c r="H64" s="154"/>
      <c r="I64" s="179">
        <f t="shared" ref="I64:M67" si="6">I65</f>
        <v>5000</v>
      </c>
      <c r="J64" s="180">
        <f t="shared" si="6"/>
        <v>2000</v>
      </c>
      <c r="K64" s="160">
        <f t="shared" si="6"/>
        <v>2000</v>
      </c>
      <c r="L64" s="181">
        <f t="shared" si="6"/>
        <v>2000</v>
      </c>
      <c r="M64" s="182">
        <f t="shared" si="6"/>
        <v>2000</v>
      </c>
      <c r="N64" s="183">
        <f>N65</f>
        <v>2000</v>
      </c>
      <c r="O64" s="183">
        <f>O65</f>
        <v>0</v>
      </c>
      <c r="P64" s="183">
        <f t="shared" si="4"/>
        <v>2000</v>
      </c>
      <c r="Q64" s="231">
        <f>Q65</f>
        <v>2000</v>
      </c>
      <c r="R64" s="181">
        <f t="shared" ref="R64:R67" si="7">R65</f>
        <v>0</v>
      </c>
      <c r="S64" s="181">
        <f>S65</f>
        <v>2000</v>
      </c>
      <c r="T64" s="181">
        <f>T65</f>
        <v>0</v>
      </c>
      <c r="U64" s="180">
        <f>U65</f>
        <v>2000</v>
      </c>
      <c r="V64" s="180">
        <f>V65</f>
        <v>3000</v>
      </c>
      <c r="W64" s="180">
        <f>W65</f>
        <v>3000</v>
      </c>
      <c r="X64" s="180"/>
      <c r="Y64" s="180">
        <f>Y65</f>
        <v>3000</v>
      </c>
    </row>
    <row r="65" spans="1:27" ht="31.5" x14ac:dyDescent="0.25">
      <c r="A65" s="451">
        <v>1</v>
      </c>
      <c r="B65" s="54" t="s">
        <v>79</v>
      </c>
      <c r="C65" s="89" t="s">
        <v>96</v>
      </c>
      <c r="E65" s="75"/>
      <c r="F65" s="75"/>
      <c r="G65" s="75"/>
      <c r="H65" s="5"/>
      <c r="I65" s="62">
        <v>5000</v>
      </c>
      <c r="J65" s="110">
        <v>2000</v>
      </c>
      <c r="K65" s="110">
        <v>2000</v>
      </c>
      <c r="L65" s="111">
        <v>2000</v>
      </c>
      <c r="M65" s="112">
        <v>2000</v>
      </c>
      <c r="N65" s="166">
        <v>2000</v>
      </c>
      <c r="O65" s="139">
        <v>0</v>
      </c>
      <c r="P65" s="166">
        <f t="shared" si="4"/>
        <v>2000</v>
      </c>
      <c r="Q65" s="347">
        <v>2000</v>
      </c>
      <c r="R65" s="348">
        <v>0</v>
      </c>
      <c r="S65" s="348">
        <v>2000</v>
      </c>
      <c r="T65" s="348">
        <v>0</v>
      </c>
      <c r="U65" s="347">
        <v>2000</v>
      </c>
      <c r="V65" s="347">
        <v>3000</v>
      </c>
      <c r="W65" s="347">
        <v>3000</v>
      </c>
      <c r="X65" s="347"/>
      <c r="Y65" s="193">
        <v>3000</v>
      </c>
      <c r="Z65" s="492" t="s">
        <v>252</v>
      </c>
    </row>
    <row r="66" spans="1:27" ht="31.5" x14ac:dyDescent="0.25">
      <c r="A66" s="142">
        <v>2</v>
      </c>
      <c r="B66" s="264" t="s">
        <v>237</v>
      </c>
      <c r="C66" s="89" t="s">
        <v>238</v>
      </c>
      <c r="E66" s="75"/>
      <c r="F66" s="75"/>
      <c r="G66" s="75"/>
      <c r="H66" s="5"/>
      <c r="I66" s="62"/>
      <c r="J66" s="110"/>
      <c r="K66" s="110"/>
      <c r="L66" s="111"/>
      <c r="M66" s="112"/>
      <c r="N66" s="166"/>
      <c r="O66" s="139"/>
      <c r="P66" s="166"/>
      <c r="Q66" s="376"/>
      <c r="R66" s="348"/>
      <c r="S66" s="348"/>
      <c r="T66" s="348"/>
      <c r="U66" s="347"/>
      <c r="V66" s="347"/>
      <c r="W66" s="347"/>
      <c r="X66" s="347"/>
      <c r="Y66" s="347"/>
      <c r="Z66" s="492" t="s">
        <v>253</v>
      </c>
    </row>
    <row r="67" spans="1:27" hidden="1" x14ac:dyDescent="0.25">
      <c r="A67" s="377"/>
      <c r="B67" s="378" t="s">
        <v>203</v>
      </c>
      <c r="C67" s="199"/>
      <c r="D67" s="147"/>
      <c r="E67" s="148"/>
      <c r="F67" s="148"/>
      <c r="G67" s="148"/>
      <c r="H67" s="147"/>
      <c r="I67" s="156">
        <f t="shared" si="6"/>
        <v>0</v>
      </c>
      <c r="J67" s="157">
        <f t="shared" si="6"/>
        <v>0</v>
      </c>
      <c r="K67" s="157">
        <f t="shared" si="6"/>
        <v>0</v>
      </c>
      <c r="L67" s="158">
        <f t="shared" si="6"/>
        <v>0</v>
      </c>
      <c r="M67" s="159">
        <f t="shared" si="6"/>
        <v>0</v>
      </c>
      <c r="N67" s="146">
        <f>N68</f>
        <v>0</v>
      </c>
      <c r="O67" s="146">
        <f>O68</f>
        <v>0</v>
      </c>
      <c r="P67" s="146">
        <f t="shared" si="4"/>
        <v>0</v>
      </c>
      <c r="Q67" s="312">
        <f>Q68+Q69</f>
        <v>110000</v>
      </c>
      <c r="R67" s="158">
        <f t="shared" si="7"/>
        <v>0</v>
      </c>
      <c r="S67" s="158">
        <f>S68+S69</f>
        <v>110000</v>
      </c>
      <c r="T67" s="158">
        <f>T68</f>
        <v>0</v>
      </c>
      <c r="U67" s="151">
        <f>U68+U69</f>
        <v>82183.259999999995</v>
      </c>
      <c r="V67" s="151"/>
      <c r="W67" s="151"/>
      <c r="X67" s="151"/>
      <c r="Y67" s="151"/>
      <c r="Z67" s="487"/>
    </row>
    <row r="68" spans="1:27" ht="31.5" hidden="1" x14ac:dyDescent="0.25">
      <c r="A68" s="263">
        <v>1</v>
      </c>
      <c r="B68" s="264" t="s">
        <v>47</v>
      </c>
      <c r="C68" s="306" t="s">
        <v>205</v>
      </c>
      <c r="E68" s="75"/>
      <c r="F68" s="75"/>
      <c r="G68" s="75"/>
      <c r="H68" s="5"/>
      <c r="I68" s="307"/>
      <c r="J68" s="308"/>
      <c r="K68" s="308"/>
      <c r="L68" s="309"/>
      <c r="M68" s="237"/>
      <c r="N68" s="310"/>
      <c r="O68" s="311"/>
      <c r="P68" s="310"/>
      <c r="Q68" s="334">
        <v>10000</v>
      </c>
      <c r="R68" s="336"/>
      <c r="S68" s="336">
        <v>10000</v>
      </c>
      <c r="T68" s="336">
        <v>0</v>
      </c>
      <c r="U68" s="346">
        <v>10000</v>
      </c>
      <c r="V68" s="346"/>
      <c r="W68" s="346"/>
      <c r="X68" s="346"/>
      <c r="Y68" s="193"/>
      <c r="Z68" s="487"/>
    </row>
    <row r="69" spans="1:27" ht="31.5" hidden="1" x14ac:dyDescent="0.25">
      <c r="A69" s="263">
        <v>2</v>
      </c>
      <c r="B69" s="264" t="s">
        <v>47</v>
      </c>
      <c r="C69" s="89" t="s">
        <v>205</v>
      </c>
      <c r="E69" s="75"/>
      <c r="F69" s="75"/>
      <c r="G69" s="75"/>
      <c r="H69" s="5"/>
      <c r="I69" s="62"/>
      <c r="J69" s="110"/>
      <c r="K69" s="110"/>
      <c r="L69" s="111"/>
      <c r="M69" s="262"/>
      <c r="N69" s="166"/>
      <c r="O69" s="139"/>
      <c r="P69" s="166"/>
      <c r="Q69" s="347">
        <v>100000</v>
      </c>
      <c r="R69" s="348"/>
      <c r="S69" s="348">
        <v>100000</v>
      </c>
      <c r="T69" s="193">
        <v>0</v>
      </c>
      <c r="U69" s="193">
        <f>100000-27816.74</f>
        <v>72183.259999999995</v>
      </c>
      <c r="V69" s="193"/>
      <c r="W69" s="193"/>
      <c r="X69" s="193"/>
      <c r="Y69" s="193"/>
      <c r="Z69" s="487"/>
    </row>
    <row r="70" spans="1:27" hidden="1" x14ac:dyDescent="0.25">
      <c r="A70" s="610"/>
      <c r="B70" s="611"/>
      <c r="C70" s="89" t="s">
        <v>218</v>
      </c>
      <c r="E70" s="75"/>
      <c r="F70" s="75"/>
      <c r="G70" s="75"/>
      <c r="H70" s="5"/>
      <c r="I70" s="62"/>
      <c r="J70" s="110"/>
      <c r="K70" s="110"/>
      <c r="L70" s="111"/>
      <c r="M70" s="262"/>
      <c r="N70" s="166"/>
      <c r="O70" s="139"/>
      <c r="P70" s="166"/>
      <c r="Q70" s="110">
        <v>20000</v>
      </c>
      <c r="R70" s="111"/>
      <c r="S70" s="317"/>
      <c r="T70" s="329"/>
      <c r="U70" s="308"/>
      <c r="V70" s="308"/>
      <c r="W70" s="308"/>
      <c r="X70" s="308"/>
      <c r="Y70" s="110"/>
      <c r="Z70" s="487"/>
    </row>
    <row r="71" spans="1:27" x14ac:dyDescent="0.25">
      <c r="A71" s="142">
        <v>3</v>
      </c>
      <c r="B71" s="264" t="s">
        <v>237</v>
      </c>
      <c r="C71" s="287" t="s">
        <v>300</v>
      </c>
      <c r="E71" s="75"/>
      <c r="F71" s="75"/>
      <c r="G71" s="75"/>
      <c r="H71" s="5"/>
      <c r="I71" s="62"/>
      <c r="J71" s="110"/>
      <c r="K71" s="110"/>
      <c r="L71" s="111"/>
      <c r="M71" s="262"/>
      <c r="N71" s="166"/>
      <c r="O71" s="139"/>
      <c r="P71" s="166"/>
      <c r="Q71" s="110"/>
      <c r="R71" s="111"/>
      <c r="S71" s="317"/>
      <c r="T71" s="329"/>
      <c r="U71" s="308"/>
      <c r="V71" s="177"/>
      <c r="W71" s="177"/>
      <c r="X71" s="177"/>
      <c r="Y71" s="193"/>
      <c r="Z71" s="491" t="s">
        <v>303</v>
      </c>
    </row>
    <row r="72" spans="1:27" x14ac:dyDescent="0.25">
      <c r="A72" s="642" t="s">
        <v>278</v>
      </c>
      <c r="B72" s="643"/>
      <c r="C72" s="644"/>
      <c r="E72" s="75"/>
      <c r="F72" s="75"/>
      <c r="G72" s="75"/>
      <c r="H72" s="5"/>
      <c r="I72" s="62"/>
      <c r="J72" s="110"/>
      <c r="K72" s="110"/>
      <c r="L72" s="111"/>
      <c r="M72" s="262"/>
      <c r="N72" s="166"/>
      <c r="O72" s="139"/>
      <c r="P72" s="166"/>
      <c r="Q72" s="110"/>
      <c r="R72" s="111"/>
      <c r="S72" s="317"/>
      <c r="T72" s="329"/>
      <c r="U72" s="308"/>
      <c r="V72" s="404"/>
      <c r="W72" s="404"/>
      <c r="X72" s="404"/>
      <c r="Y72" s="404"/>
    </row>
    <row r="73" spans="1:27" ht="47.25" x14ac:dyDescent="0.25">
      <c r="A73" s="142">
        <v>1</v>
      </c>
      <c r="B73" s="403" t="s">
        <v>272</v>
      </c>
      <c r="C73" s="389" t="s">
        <v>273</v>
      </c>
      <c r="E73" s="75"/>
      <c r="F73" s="75"/>
      <c r="G73" s="75"/>
      <c r="H73" s="5"/>
      <c r="I73" s="62"/>
      <c r="J73" s="110"/>
      <c r="K73" s="110"/>
      <c r="L73" s="111"/>
      <c r="M73" s="262"/>
      <c r="N73" s="166"/>
      <c r="O73" s="139"/>
      <c r="P73" s="166"/>
      <c r="Q73" s="110"/>
      <c r="R73" s="111"/>
      <c r="S73" s="317"/>
      <c r="T73" s="329"/>
      <c r="U73" s="308"/>
      <c r="V73" s="308"/>
      <c r="W73" s="308"/>
      <c r="X73" s="308"/>
      <c r="Y73" s="402"/>
      <c r="Z73" s="114" t="s">
        <v>277</v>
      </c>
    </row>
    <row r="74" spans="1:27" ht="18.75" x14ac:dyDescent="0.3">
      <c r="A74" s="69"/>
      <c r="B74" s="5"/>
      <c r="C74" s="172" t="s">
        <v>112</v>
      </c>
      <c r="D74" s="199"/>
      <c r="E74" s="205"/>
      <c r="F74" s="205"/>
      <c r="G74" s="205"/>
      <c r="H74" s="199"/>
      <c r="I74" s="206"/>
      <c r="J74" s="156">
        <f>J64+J53+J43+J31+J22+J5</f>
        <v>547000</v>
      </c>
      <c r="K74" s="156">
        <f>K64+K53+K43+K31+K22+K5+K65</f>
        <v>547000</v>
      </c>
      <c r="L74" s="156">
        <f>L64+L53+L43+L31+L22+L5+L65</f>
        <v>976000</v>
      </c>
      <c r="M74" s="156">
        <f>M64+M53+M43+M31+M22+M5+M65</f>
        <v>557000</v>
      </c>
      <c r="N74" s="157" t="e">
        <f>N64+N53+N43+N31+N22+N5</f>
        <v>#REF!</v>
      </c>
      <c r="O74" s="157" t="e">
        <f>O64+O53+O43+O31+O22+O5</f>
        <v>#REF!</v>
      </c>
      <c r="P74" s="157" t="e">
        <f t="shared" si="4"/>
        <v>#REF!</v>
      </c>
      <c r="Q74" s="157" t="e">
        <f>Q5+Q22+Q31+Q43+Q53+Q64+Q67+Q38+Q36</f>
        <v>#REF!</v>
      </c>
      <c r="R74" s="157">
        <f>R64+R53+R43+R31+R22+R5+R65</f>
        <v>245500</v>
      </c>
      <c r="S74" s="158" t="e">
        <f>S5+S22+S31+S36+S38+S43+S53+S64+S67</f>
        <v>#REF!</v>
      </c>
      <c r="T74" s="157" t="e">
        <f>T67+T64+T53+T43+T38+T36+T31+T22+T5</f>
        <v>#REF!</v>
      </c>
      <c r="U74" s="157" t="e">
        <f>U5+U22+U31+U36+U38+U43+U53+U64+U67</f>
        <v>#REF!</v>
      </c>
      <c r="V74" s="408">
        <f>V72+V64+V53+V43+V38+V36+V31+V22+V5</f>
        <v>634803</v>
      </c>
      <c r="W74" s="408">
        <f>W72+W64+W53+W43+W38+W36+W31+W22+W5</f>
        <v>593500</v>
      </c>
      <c r="X74" s="408">
        <f>X72+X64+X53+X43+X38+X36+X31+X22+X5</f>
        <v>923800</v>
      </c>
      <c r="Y74" s="408">
        <f>Y72+Y64+Y53+Y43+Y38+Y36+Y31+Y22+Y5</f>
        <v>1128135</v>
      </c>
      <c r="Z74" s="3"/>
    </row>
    <row r="75" spans="1:27" x14ac:dyDescent="0.25">
      <c r="A75" s="69"/>
      <c r="B75" s="5"/>
      <c r="C75" s="456"/>
      <c r="D75" s="154"/>
      <c r="E75" s="155"/>
      <c r="F75" s="155"/>
      <c r="G75" s="155"/>
      <c r="H75" s="154"/>
      <c r="I75" s="292"/>
      <c r="J75" s="293"/>
      <c r="K75" s="294"/>
      <c r="L75" s="293"/>
      <c r="M75" s="293"/>
      <c r="N75" s="295"/>
      <c r="O75" s="295"/>
      <c r="P75" s="295"/>
      <c r="Q75" s="296"/>
      <c r="R75" s="293"/>
      <c r="S75" s="293"/>
      <c r="T75" s="293"/>
      <c r="U75" s="319"/>
      <c r="V75" s="355"/>
      <c r="W75" s="355"/>
      <c r="X75" s="355"/>
      <c r="Y75" s="355"/>
    </row>
    <row r="76" spans="1:27" x14ac:dyDescent="0.25">
      <c r="A76" s="69"/>
      <c r="B76" s="5"/>
      <c r="C76" s="5"/>
      <c r="E76" s="75"/>
      <c r="F76" s="75"/>
      <c r="G76" s="75"/>
      <c r="H76" s="5"/>
      <c r="I76" s="64"/>
      <c r="J76" s="73"/>
      <c r="K76" s="74"/>
      <c r="L76" s="5"/>
      <c r="M76" s="109"/>
      <c r="N76" s="48"/>
      <c r="O76" s="48"/>
      <c r="P76" s="48"/>
      <c r="Q76" s="5"/>
      <c r="S76" s="2" t="s">
        <v>186</v>
      </c>
      <c r="U76" s="92"/>
      <c r="V76" s="5"/>
      <c r="W76" s="5"/>
      <c r="X76" s="5"/>
      <c r="Y76" s="5"/>
    </row>
    <row r="77" spans="1:27" x14ac:dyDescent="0.25">
      <c r="A77" s="599" t="s">
        <v>114</v>
      </c>
      <c r="B77" s="600"/>
      <c r="C77" s="600"/>
      <c r="D77" s="600"/>
      <c r="E77" s="600"/>
      <c r="F77" s="600"/>
      <c r="G77" s="600"/>
      <c r="H77" s="600"/>
      <c r="I77" s="600"/>
      <c r="J77" s="600"/>
      <c r="K77" s="600"/>
      <c r="L77" s="600"/>
      <c r="M77" s="600"/>
      <c r="N77" s="600"/>
      <c r="O77" s="600"/>
      <c r="P77" s="600"/>
      <c r="Q77" s="600"/>
      <c r="R77" s="600"/>
      <c r="S77" s="600"/>
      <c r="T77" s="600"/>
      <c r="U77" s="600"/>
      <c r="V77" s="372"/>
      <c r="W77" s="372"/>
      <c r="X77" s="372"/>
      <c r="Y77" s="636"/>
    </row>
    <row r="78" spans="1:27" x14ac:dyDescent="0.25">
      <c r="A78" s="601"/>
      <c r="B78" s="602"/>
      <c r="C78" s="602"/>
      <c r="D78" s="602"/>
      <c r="E78" s="602"/>
      <c r="F78" s="602"/>
      <c r="G78" s="602"/>
      <c r="H78" s="602"/>
      <c r="I78" s="602"/>
      <c r="J78" s="602"/>
      <c r="K78" s="602"/>
      <c r="L78" s="602"/>
      <c r="M78" s="602"/>
      <c r="N78" s="602"/>
      <c r="O78" s="602"/>
      <c r="P78" s="602"/>
      <c r="Q78" s="602"/>
      <c r="R78" s="602"/>
      <c r="S78" s="602"/>
      <c r="T78" s="602"/>
      <c r="U78" s="602"/>
      <c r="V78" s="373"/>
      <c r="W78" s="373"/>
      <c r="X78" s="373"/>
      <c r="Y78" s="637"/>
    </row>
    <row r="79" spans="1:27" x14ac:dyDescent="0.25">
      <c r="A79" s="478">
        <v>1</v>
      </c>
      <c r="B79" s="7" t="s">
        <v>21</v>
      </c>
      <c r="C79" s="7" t="s">
        <v>27</v>
      </c>
      <c r="D79" s="7"/>
      <c r="E79" s="361">
        <v>10000</v>
      </c>
      <c r="F79" s="50">
        <v>10000</v>
      </c>
      <c r="G79" s="50">
        <v>10000</v>
      </c>
      <c r="H79" s="7"/>
      <c r="I79" s="37">
        <v>10000</v>
      </c>
      <c r="J79" s="37">
        <v>5000</v>
      </c>
      <c r="K79" s="37">
        <v>5000</v>
      </c>
      <c r="L79" s="37">
        <v>10000</v>
      </c>
      <c r="M79" s="37">
        <v>5000</v>
      </c>
      <c r="N79" s="164">
        <v>2500</v>
      </c>
      <c r="O79" s="164">
        <v>2500</v>
      </c>
      <c r="P79" s="164">
        <f>O79+N79</f>
        <v>5000</v>
      </c>
      <c r="Q79" s="164">
        <v>5000</v>
      </c>
      <c r="R79" s="164">
        <v>10000</v>
      </c>
      <c r="S79" s="220">
        <v>2500</v>
      </c>
      <c r="T79" s="220">
        <v>2500</v>
      </c>
      <c r="U79" s="220">
        <v>5000</v>
      </c>
      <c r="V79" s="220">
        <v>5000</v>
      </c>
      <c r="W79" s="220">
        <v>5000</v>
      </c>
      <c r="X79" s="220"/>
      <c r="Y79" s="379">
        <v>5000</v>
      </c>
      <c r="Z79" s="494" t="s">
        <v>254</v>
      </c>
      <c r="AA79" s="302" t="s">
        <v>321</v>
      </c>
    </row>
    <row r="80" spans="1:27" ht="15.75" hidden="1" customHeight="1" x14ac:dyDescent="0.25">
      <c r="A80" s="478"/>
      <c r="B80" s="7" t="s">
        <v>35</v>
      </c>
      <c r="C80" s="7" t="s">
        <v>36</v>
      </c>
      <c r="D80" s="7"/>
      <c r="E80" s="361">
        <v>2000</v>
      </c>
      <c r="F80" s="50">
        <v>8000</v>
      </c>
      <c r="G80" s="50">
        <v>2000</v>
      </c>
      <c r="H80" s="7"/>
      <c r="I80" s="51">
        <v>8000</v>
      </c>
      <c r="J80" s="37">
        <v>0</v>
      </c>
      <c r="K80" s="37">
        <v>0</v>
      </c>
      <c r="L80" s="37"/>
      <c r="M80" s="37"/>
      <c r="N80" s="164"/>
      <c r="O80" s="164"/>
      <c r="P80" s="164"/>
      <c r="Q80" s="164"/>
      <c r="R80" s="164"/>
      <c r="S80" s="220"/>
      <c r="T80" s="220"/>
      <c r="U80" s="220"/>
      <c r="V80" s="220"/>
      <c r="W80" s="220"/>
      <c r="X80" s="220"/>
      <c r="Y80" s="379"/>
      <c r="Z80" s="494"/>
      <c r="AA80" s="302"/>
    </row>
    <row r="81" spans="1:28" ht="15.75" hidden="1" customHeight="1" x14ac:dyDescent="0.25">
      <c r="A81" s="478"/>
      <c r="B81" s="7" t="s">
        <v>76</v>
      </c>
      <c r="C81" s="7" t="s">
        <v>36</v>
      </c>
      <c r="D81" s="7"/>
      <c r="E81" s="361">
        <v>1500</v>
      </c>
      <c r="F81" s="50"/>
      <c r="G81" s="50">
        <v>0</v>
      </c>
      <c r="H81" s="7"/>
      <c r="I81" s="7"/>
      <c r="J81" s="37"/>
      <c r="K81" s="37"/>
      <c r="L81" s="37"/>
      <c r="M81" s="37"/>
      <c r="N81" s="164"/>
      <c r="O81" s="164"/>
      <c r="P81" s="164"/>
      <c r="Q81" s="164"/>
      <c r="R81" s="164"/>
      <c r="S81" s="220"/>
      <c r="T81" s="220"/>
      <c r="U81" s="220"/>
      <c r="V81" s="220"/>
      <c r="W81" s="220"/>
      <c r="X81" s="220"/>
      <c r="Y81" s="379"/>
      <c r="Z81" s="494"/>
      <c r="AA81" s="302"/>
    </row>
    <row r="82" spans="1:28" ht="15.75" hidden="1" customHeight="1" x14ac:dyDescent="0.25">
      <c r="A82" s="478"/>
      <c r="B82" s="7" t="s">
        <v>42</v>
      </c>
      <c r="C82" s="7" t="s">
        <v>36</v>
      </c>
      <c r="D82" s="7"/>
      <c r="E82" s="361">
        <v>8000</v>
      </c>
      <c r="F82" s="50"/>
      <c r="G82" s="50">
        <v>8000</v>
      </c>
      <c r="H82" s="7"/>
      <c r="I82" s="7"/>
      <c r="J82" s="37">
        <v>0</v>
      </c>
      <c r="K82" s="37">
        <v>0</v>
      </c>
      <c r="L82" s="37"/>
      <c r="M82" s="37"/>
      <c r="N82" s="164"/>
      <c r="O82" s="164"/>
      <c r="P82" s="164"/>
      <c r="Q82" s="164"/>
      <c r="R82" s="164"/>
      <c r="S82" s="220"/>
      <c r="T82" s="220"/>
      <c r="U82" s="220"/>
      <c r="V82" s="220"/>
      <c r="W82" s="220"/>
      <c r="X82" s="220"/>
      <c r="Y82" s="379"/>
      <c r="Z82" s="494"/>
      <c r="AA82" s="302"/>
    </row>
    <row r="83" spans="1:28" ht="15.75" hidden="1" customHeight="1" x14ac:dyDescent="0.25">
      <c r="A83" s="478"/>
      <c r="B83" s="7" t="s">
        <v>86</v>
      </c>
      <c r="C83" s="7" t="s">
        <v>34</v>
      </c>
      <c r="D83" s="7"/>
      <c r="E83" s="361">
        <v>6000</v>
      </c>
      <c r="F83" s="50"/>
      <c r="G83" s="50">
        <v>0</v>
      </c>
      <c r="H83" s="7"/>
      <c r="I83" s="7"/>
      <c r="J83" s="37"/>
      <c r="K83" s="37"/>
      <c r="L83" s="37"/>
      <c r="M83" s="37"/>
      <c r="N83" s="164"/>
      <c r="O83" s="164"/>
      <c r="P83" s="164"/>
      <c r="Q83" s="164"/>
      <c r="R83" s="164"/>
      <c r="S83" s="220"/>
      <c r="T83" s="220"/>
      <c r="U83" s="220"/>
      <c r="V83" s="220"/>
      <c r="W83" s="220"/>
      <c r="X83" s="220"/>
      <c r="Y83" s="379"/>
      <c r="Z83" s="494"/>
      <c r="AA83" s="302"/>
    </row>
    <row r="84" spans="1:28" ht="15.75" hidden="1" customHeight="1" x14ac:dyDescent="0.25">
      <c r="A84" s="478"/>
      <c r="B84" s="7" t="s">
        <v>11</v>
      </c>
      <c r="C84" s="7" t="s">
        <v>14</v>
      </c>
      <c r="D84" s="7"/>
      <c r="E84" s="361"/>
      <c r="F84" s="50"/>
      <c r="G84" s="50"/>
      <c r="H84" s="7"/>
      <c r="I84" s="7"/>
      <c r="J84" s="37"/>
      <c r="K84" s="37"/>
      <c r="L84" s="37"/>
      <c r="M84" s="37"/>
      <c r="N84" s="164"/>
      <c r="O84" s="164"/>
      <c r="P84" s="164"/>
      <c r="Q84" s="164"/>
      <c r="R84" s="164"/>
      <c r="S84" s="220"/>
      <c r="T84" s="220"/>
      <c r="U84" s="220"/>
      <c r="V84" s="220"/>
      <c r="W84" s="220"/>
      <c r="X84" s="220"/>
      <c r="Y84" s="379"/>
      <c r="Z84" s="494"/>
      <c r="AA84" s="302"/>
    </row>
    <row r="85" spans="1:28" hidden="1" x14ac:dyDescent="0.25">
      <c r="A85" s="478">
        <v>2</v>
      </c>
      <c r="B85" s="7" t="s">
        <v>20</v>
      </c>
      <c r="C85" s="7" t="s">
        <v>14</v>
      </c>
      <c r="D85" s="7"/>
      <c r="E85" s="361">
        <v>15000</v>
      </c>
      <c r="F85" s="50">
        <v>30000</v>
      </c>
      <c r="G85" s="50">
        <v>16000</v>
      </c>
      <c r="H85" s="37" t="s">
        <v>90</v>
      </c>
      <c r="I85" s="51">
        <v>20000</v>
      </c>
      <c r="J85" s="37">
        <v>5000</v>
      </c>
      <c r="K85" s="37">
        <v>5000</v>
      </c>
      <c r="L85" s="37">
        <v>40000</v>
      </c>
      <c r="M85" s="37">
        <v>5000</v>
      </c>
      <c r="N85" s="164">
        <v>2500</v>
      </c>
      <c r="O85" s="164">
        <v>0</v>
      </c>
      <c r="P85" s="164">
        <f>O85+N85</f>
        <v>2500</v>
      </c>
      <c r="Q85" s="164">
        <v>0</v>
      </c>
      <c r="R85" s="164">
        <v>0</v>
      </c>
      <c r="S85" s="220">
        <v>0</v>
      </c>
      <c r="T85" s="220"/>
      <c r="U85" s="220"/>
      <c r="V85" s="220"/>
      <c r="W85" s="220"/>
      <c r="X85" s="220"/>
      <c r="Y85" s="379"/>
      <c r="Z85" s="494"/>
      <c r="AA85" s="302"/>
    </row>
    <row r="86" spans="1:28" x14ac:dyDescent="0.25">
      <c r="A86" s="632">
        <v>2</v>
      </c>
      <c r="B86" s="7" t="s">
        <v>15</v>
      </c>
      <c r="C86" s="7" t="s">
        <v>16</v>
      </c>
      <c r="D86" s="7"/>
      <c r="E86" s="594">
        <v>105000</v>
      </c>
      <c r="F86" s="50">
        <v>20000</v>
      </c>
      <c r="G86" s="595">
        <v>105000</v>
      </c>
      <c r="H86" s="607" t="s">
        <v>89</v>
      </c>
      <c r="I86" s="594">
        <v>105000</v>
      </c>
      <c r="J86" s="606">
        <v>50000</v>
      </c>
      <c r="K86" s="606">
        <v>50000</v>
      </c>
      <c r="L86" s="606">
        <v>150000</v>
      </c>
      <c r="M86" s="606">
        <v>50000</v>
      </c>
      <c r="N86" s="564">
        <v>25000</v>
      </c>
      <c r="O86" s="564">
        <v>25000</v>
      </c>
      <c r="P86" s="564">
        <f>O86+N86</f>
        <v>50000</v>
      </c>
      <c r="Q86" s="564">
        <v>50000</v>
      </c>
      <c r="R86" s="564">
        <v>150000</v>
      </c>
      <c r="S86" s="635">
        <v>25000</v>
      </c>
      <c r="T86" s="603">
        <v>25000</v>
      </c>
      <c r="U86" s="559">
        <f>25000+25000</f>
        <v>50000</v>
      </c>
      <c r="V86" s="359"/>
      <c r="W86" s="359"/>
      <c r="X86" s="359"/>
      <c r="Y86" s="596"/>
      <c r="Z86" s="494"/>
      <c r="AA86" s="302"/>
    </row>
    <row r="87" spans="1:28" x14ac:dyDescent="0.25">
      <c r="A87" s="633"/>
      <c r="B87" s="7" t="s">
        <v>15</v>
      </c>
      <c r="C87" s="7" t="s">
        <v>18</v>
      </c>
      <c r="D87" s="7"/>
      <c r="E87" s="594"/>
      <c r="F87" s="50">
        <v>10000</v>
      </c>
      <c r="G87" s="595"/>
      <c r="H87" s="607"/>
      <c r="I87" s="594"/>
      <c r="J87" s="606"/>
      <c r="K87" s="606"/>
      <c r="L87" s="606"/>
      <c r="M87" s="606"/>
      <c r="N87" s="564"/>
      <c r="O87" s="564"/>
      <c r="P87" s="564"/>
      <c r="Q87" s="564"/>
      <c r="R87" s="564"/>
      <c r="S87" s="635"/>
      <c r="T87" s="604"/>
      <c r="U87" s="560"/>
      <c r="V87" s="363">
        <v>0</v>
      </c>
      <c r="W87" s="363">
        <v>0</v>
      </c>
      <c r="X87" s="363"/>
      <c r="Y87" s="597"/>
      <c r="Z87" s="494" t="s">
        <v>255</v>
      </c>
      <c r="AA87" s="302"/>
    </row>
    <row r="88" spans="1:28" x14ac:dyDescent="0.25">
      <c r="A88" s="633"/>
      <c r="B88" s="7" t="s">
        <v>15</v>
      </c>
      <c r="C88" s="7" t="s">
        <v>19</v>
      </c>
      <c r="D88" s="7"/>
      <c r="E88" s="594"/>
      <c r="F88" s="50">
        <v>5000</v>
      </c>
      <c r="G88" s="595"/>
      <c r="H88" s="607"/>
      <c r="I88" s="594"/>
      <c r="J88" s="606"/>
      <c r="K88" s="606"/>
      <c r="L88" s="606"/>
      <c r="M88" s="606"/>
      <c r="N88" s="564"/>
      <c r="O88" s="564"/>
      <c r="P88" s="564"/>
      <c r="Q88" s="564"/>
      <c r="R88" s="564"/>
      <c r="S88" s="635"/>
      <c r="T88" s="604"/>
      <c r="U88" s="560"/>
      <c r="V88" s="363"/>
      <c r="W88" s="363"/>
      <c r="X88" s="363"/>
      <c r="Y88" s="597"/>
      <c r="Z88" s="494"/>
      <c r="AA88" s="302"/>
    </row>
    <row r="89" spans="1:28" x14ac:dyDescent="0.25">
      <c r="A89" s="634"/>
      <c r="B89" s="7" t="s">
        <v>15</v>
      </c>
      <c r="C89" s="7"/>
      <c r="D89" s="7"/>
      <c r="E89" s="594"/>
      <c r="F89" s="50">
        <v>110000</v>
      </c>
      <c r="G89" s="595"/>
      <c r="H89" s="607"/>
      <c r="I89" s="594"/>
      <c r="J89" s="606"/>
      <c r="K89" s="606"/>
      <c r="L89" s="606"/>
      <c r="M89" s="606"/>
      <c r="N89" s="564"/>
      <c r="O89" s="564"/>
      <c r="P89" s="564"/>
      <c r="Q89" s="564"/>
      <c r="R89" s="564"/>
      <c r="S89" s="635"/>
      <c r="T89" s="605"/>
      <c r="U89" s="571"/>
      <c r="V89" s="360"/>
      <c r="W89" s="360"/>
      <c r="X89" s="360"/>
      <c r="Y89" s="598"/>
      <c r="Z89" s="494"/>
      <c r="AA89" s="302"/>
    </row>
    <row r="90" spans="1:28" ht="31.5" x14ac:dyDescent="0.25">
      <c r="A90" s="142">
        <v>3</v>
      </c>
      <c r="B90" s="54" t="s">
        <v>15</v>
      </c>
      <c r="C90" s="53" t="s">
        <v>198</v>
      </c>
      <c r="D90" s="7"/>
      <c r="E90" s="361"/>
      <c r="F90" s="50"/>
      <c r="G90" s="362"/>
      <c r="H90" s="371"/>
      <c r="I90" s="361"/>
      <c r="J90" s="370"/>
      <c r="K90" s="370"/>
      <c r="L90" s="370"/>
      <c r="M90" s="370"/>
      <c r="N90" s="365"/>
      <c r="O90" s="365"/>
      <c r="P90" s="365"/>
      <c r="Q90" s="365">
        <v>30000</v>
      </c>
      <c r="R90" s="365">
        <v>50000</v>
      </c>
      <c r="S90" s="364">
        <v>15000</v>
      </c>
      <c r="T90" s="364">
        <v>15000</v>
      </c>
      <c r="U90" s="364">
        <v>30000</v>
      </c>
      <c r="V90" s="364">
        <v>123600</v>
      </c>
      <c r="W90" s="364">
        <v>123600</v>
      </c>
      <c r="X90" s="364"/>
      <c r="Y90" s="420">
        <f>41200+41200+41200</f>
        <v>123600</v>
      </c>
      <c r="Z90" s="494" t="s">
        <v>256</v>
      </c>
      <c r="AA90" s="302"/>
    </row>
    <row r="91" spans="1:28" hidden="1" x14ac:dyDescent="0.25">
      <c r="A91" s="478">
        <v>5</v>
      </c>
      <c r="B91" s="7" t="s">
        <v>15</v>
      </c>
      <c r="C91" s="7" t="s">
        <v>181</v>
      </c>
      <c r="D91" s="7"/>
      <c r="E91" s="361"/>
      <c r="F91" s="50"/>
      <c r="G91" s="362"/>
      <c r="H91" s="371"/>
      <c r="I91" s="361"/>
      <c r="J91" s="370"/>
      <c r="K91" s="370"/>
      <c r="L91" s="370"/>
      <c r="M91" s="370"/>
      <c r="N91" s="365"/>
      <c r="O91" s="365"/>
      <c r="P91" s="365"/>
      <c r="Q91" s="365"/>
      <c r="R91" s="365">
        <v>50000</v>
      </c>
      <c r="S91" s="364">
        <v>0</v>
      </c>
      <c r="T91" s="364"/>
      <c r="U91" s="364"/>
      <c r="V91" s="364"/>
      <c r="W91" s="364"/>
      <c r="X91" s="364"/>
      <c r="Y91" s="420"/>
      <c r="Z91" s="494"/>
      <c r="AA91" s="302"/>
    </row>
    <row r="92" spans="1:28" x14ac:dyDescent="0.25">
      <c r="A92" s="478">
        <v>4</v>
      </c>
      <c r="B92" s="7" t="s">
        <v>15</v>
      </c>
      <c r="C92" s="7" t="s">
        <v>88</v>
      </c>
      <c r="D92" s="7"/>
      <c r="E92" s="361">
        <v>95000</v>
      </c>
      <c r="F92" s="50">
        <v>110000</v>
      </c>
      <c r="G92" s="50">
        <f>100000+10000+25000</f>
        <v>135000</v>
      </c>
      <c r="H92" s="7"/>
      <c r="I92" s="51">
        <v>135000</v>
      </c>
      <c r="J92" s="37">
        <v>100000</v>
      </c>
      <c r="K92" s="37">
        <v>100000</v>
      </c>
      <c r="L92" s="37">
        <v>250000</v>
      </c>
      <c r="M92" s="37">
        <v>100000</v>
      </c>
      <c r="N92" s="164">
        <v>50000</v>
      </c>
      <c r="O92" s="164">
        <v>50000</v>
      </c>
      <c r="P92" s="164">
        <f>O92+N92</f>
        <v>100000</v>
      </c>
      <c r="Q92" s="164">
        <v>111500.27</v>
      </c>
      <c r="R92" s="164">
        <v>250000</v>
      </c>
      <c r="S92" s="220">
        <v>55000</v>
      </c>
      <c r="T92" s="220">
        <v>55000</v>
      </c>
      <c r="U92" s="220">
        <f>55000+55000</f>
        <v>110000</v>
      </c>
      <c r="V92" s="220">
        <v>0</v>
      </c>
      <c r="W92" s="220">
        <v>0</v>
      </c>
      <c r="X92" s="220"/>
      <c r="Y92" s="379"/>
      <c r="Z92" s="494" t="s">
        <v>257</v>
      </c>
      <c r="AA92" s="302"/>
    </row>
    <row r="93" spans="1:28" hidden="1" x14ac:dyDescent="0.25">
      <c r="A93" s="478">
        <v>7</v>
      </c>
      <c r="B93" s="7" t="s">
        <v>11</v>
      </c>
      <c r="C93" s="7" t="s">
        <v>41</v>
      </c>
      <c r="D93" s="7"/>
      <c r="E93" s="361">
        <v>25000</v>
      </c>
      <c r="F93" s="50">
        <v>33500</v>
      </c>
      <c r="G93" s="7"/>
      <c r="H93" s="7"/>
      <c r="I93" s="197">
        <v>30000</v>
      </c>
      <c r="J93" s="37">
        <v>5000</v>
      </c>
      <c r="K93" s="37">
        <v>5000</v>
      </c>
      <c r="L93" s="37">
        <v>40000</v>
      </c>
      <c r="M93" s="37">
        <v>10000</v>
      </c>
      <c r="N93" s="164">
        <v>5000</v>
      </c>
      <c r="O93" s="164">
        <v>5000</v>
      </c>
      <c r="P93" s="164">
        <f>O93+N93</f>
        <v>10000</v>
      </c>
      <c r="Q93" s="164">
        <v>0</v>
      </c>
      <c r="R93" s="164">
        <v>0</v>
      </c>
      <c r="S93" s="220">
        <v>0</v>
      </c>
      <c r="T93" s="220"/>
      <c r="U93" s="220"/>
      <c r="V93" s="220"/>
      <c r="W93" s="220"/>
      <c r="X93" s="220"/>
      <c r="Y93" s="379"/>
      <c r="Z93" s="494"/>
      <c r="AA93" s="302"/>
      <c r="AB93" s="28" t="e">
        <f>Z79+Z87+Z90+Z92+Z94+Z96+Z112+Z118+Z119</f>
        <v>#VALUE!</v>
      </c>
    </row>
    <row r="94" spans="1:28" ht="15.75" customHeight="1" x14ac:dyDescent="0.25">
      <c r="A94" s="478">
        <v>5</v>
      </c>
      <c r="B94" s="7" t="s">
        <v>11</v>
      </c>
      <c r="C94" s="7" t="s">
        <v>220</v>
      </c>
      <c r="D94" s="7"/>
      <c r="E94" s="7"/>
      <c r="F94" s="7"/>
      <c r="G94" s="7"/>
      <c r="H94" s="7"/>
      <c r="I94" s="37"/>
      <c r="J94" s="37"/>
      <c r="K94" s="37"/>
      <c r="L94" s="37"/>
      <c r="M94" s="37"/>
      <c r="N94" s="164"/>
      <c r="O94" s="164"/>
      <c r="P94" s="164"/>
      <c r="Q94" s="164">
        <v>10000</v>
      </c>
      <c r="R94" s="164">
        <v>50000</v>
      </c>
      <c r="S94" s="220">
        <v>5000</v>
      </c>
      <c r="T94" s="220">
        <v>5000</v>
      </c>
      <c r="U94" s="220">
        <v>10000</v>
      </c>
      <c r="V94" s="220">
        <v>15000</v>
      </c>
      <c r="W94" s="220">
        <v>15000</v>
      </c>
      <c r="X94" s="220">
        <v>20000</v>
      </c>
      <c r="Y94" s="379">
        <f>15000+10000</f>
        <v>25000</v>
      </c>
      <c r="Z94" s="494" t="s">
        <v>258</v>
      </c>
      <c r="AA94" s="302"/>
    </row>
    <row r="95" spans="1:28" ht="15.75" hidden="1" customHeight="1" x14ac:dyDescent="0.25">
      <c r="A95" s="478">
        <v>9</v>
      </c>
      <c r="B95" s="7" t="s">
        <v>11</v>
      </c>
      <c r="C95" s="7" t="s">
        <v>182</v>
      </c>
      <c r="D95" s="7"/>
      <c r="E95" s="361"/>
      <c r="F95" s="50">
        <v>10000</v>
      </c>
      <c r="G95" s="50">
        <v>0</v>
      </c>
      <c r="H95" s="7"/>
      <c r="I95" s="37"/>
      <c r="J95" s="37"/>
      <c r="K95" s="37"/>
      <c r="L95" s="37"/>
      <c r="M95" s="37"/>
      <c r="N95" s="164"/>
      <c r="O95" s="164"/>
      <c r="P95" s="164"/>
      <c r="Q95" s="164"/>
      <c r="R95" s="164">
        <v>20000</v>
      </c>
      <c r="S95" s="220">
        <v>0</v>
      </c>
      <c r="T95" s="220"/>
      <c r="U95" s="220"/>
      <c r="V95" s="220"/>
      <c r="W95" s="220"/>
      <c r="X95" s="220"/>
      <c r="Y95" s="379"/>
      <c r="Z95" s="494"/>
      <c r="AA95" s="302"/>
    </row>
    <row r="96" spans="1:28" ht="15.75" customHeight="1" x14ac:dyDescent="0.25">
      <c r="A96" s="478">
        <v>6</v>
      </c>
      <c r="B96" s="7" t="s">
        <v>11</v>
      </c>
      <c r="C96" s="7" t="s">
        <v>324</v>
      </c>
      <c r="D96" s="7"/>
      <c r="E96" s="361"/>
      <c r="F96" s="50"/>
      <c r="G96" s="50"/>
      <c r="H96" s="7"/>
      <c r="I96" s="37"/>
      <c r="J96" s="37"/>
      <c r="K96" s="37"/>
      <c r="L96" s="37"/>
      <c r="M96" s="37"/>
      <c r="N96" s="164"/>
      <c r="O96" s="164"/>
      <c r="P96" s="164"/>
      <c r="Q96" s="164">
        <v>20000</v>
      </c>
      <c r="R96" s="164">
        <v>20000</v>
      </c>
      <c r="S96" s="220">
        <v>10000</v>
      </c>
      <c r="T96" s="220">
        <v>10000</v>
      </c>
      <c r="U96" s="220">
        <f>10000+10000</f>
        <v>20000</v>
      </c>
      <c r="V96" s="220">
        <v>15000</v>
      </c>
      <c r="W96" s="220">
        <v>15000</v>
      </c>
      <c r="X96" s="220">
        <v>20000</v>
      </c>
      <c r="Y96" s="379">
        <f>15000+10000</f>
        <v>25000</v>
      </c>
      <c r="Z96" s="494" t="s">
        <v>259</v>
      </c>
      <c r="AA96" s="302"/>
    </row>
    <row r="97" spans="1:27" hidden="1" x14ac:dyDescent="0.25">
      <c r="A97" s="478">
        <v>11</v>
      </c>
      <c r="B97" s="7" t="s">
        <v>11</v>
      </c>
      <c r="C97" s="7" t="s">
        <v>179</v>
      </c>
      <c r="D97" s="7"/>
      <c r="E97" s="594">
        <v>5000</v>
      </c>
      <c r="F97" s="50">
        <v>10000</v>
      </c>
      <c r="G97" s="50">
        <v>5000</v>
      </c>
      <c r="H97" s="7"/>
      <c r="I97" s="37">
        <v>6000</v>
      </c>
      <c r="J97" s="37">
        <v>7000</v>
      </c>
      <c r="K97" s="37">
        <v>7000</v>
      </c>
      <c r="L97" s="37">
        <v>10000</v>
      </c>
      <c r="M97" s="37">
        <v>7000</v>
      </c>
      <c r="N97" s="164">
        <v>3500</v>
      </c>
      <c r="O97" s="164">
        <v>3500</v>
      </c>
      <c r="P97" s="164">
        <f>O97+N97</f>
        <v>7000</v>
      </c>
      <c r="Q97" s="164">
        <v>0</v>
      </c>
      <c r="R97" s="164">
        <v>10000</v>
      </c>
      <c r="S97" s="220">
        <v>0</v>
      </c>
      <c r="T97" s="220"/>
      <c r="U97" s="220"/>
      <c r="V97" s="220"/>
      <c r="W97" s="220"/>
      <c r="X97" s="220"/>
      <c r="Y97" s="379"/>
      <c r="Z97" s="494"/>
      <c r="AA97" s="302"/>
    </row>
    <row r="98" spans="1:27" ht="15.75" hidden="1" customHeight="1" x14ac:dyDescent="0.25">
      <c r="A98" s="478"/>
      <c r="B98" s="7" t="s">
        <v>11</v>
      </c>
      <c r="C98" s="7" t="s">
        <v>56</v>
      </c>
      <c r="D98" s="7"/>
      <c r="E98" s="594"/>
      <c r="F98" s="50"/>
      <c r="G98" s="50">
        <v>5000</v>
      </c>
      <c r="H98" s="7"/>
      <c r="I98" s="37"/>
      <c r="J98" s="37"/>
      <c r="K98" s="37"/>
      <c r="L98" s="37"/>
      <c r="M98" s="37"/>
      <c r="N98" s="164"/>
      <c r="O98" s="164"/>
      <c r="P98" s="164"/>
      <c r="Q98" s="164"/>
      <c r="R98" s="164"/>
      <c r="S98" s="220"/>
      <c r="T98" s="220"/>
      <c r="U98" s="220"/>
      <c r="V98" s="220"/>
      <c r="W98" s="220"/>
      <c r="X98" s="220"/>
      <c r="Y98" s="379"/>
      <c r="Z98" s="494"/>
      <c r="AA98" s="302"/>
    </row>
    <row r="99" spans="1:27" ht="15.75" hidden="1" customHeight="1" x14ac:dyDescent="0.25">
      <c r="A99" s="478"/>
      <c r="B99" s="7" t="s">
        <v>47</v>
      </c>
      <c r="C99" s="7" t="s">
        <v>53</v>
      </c>
      <c r="D99" s="7"/>
      <c r="E99" s="594">
        <v>15000</v>
      </c>
      <c r="F99" s="50"/>
      <c r="G99" s="50"/>
      <c r="H99" s="7"/>
      <c r="I99" s="37"/>
      <c r="J99" s="37"/>
      <c r="K99" s="37"/>
      <c r="L99" s="37"/>
      <c r="M99" s="37"/>
      <c r="N99" s="164"/>
      <c r="O99" s="164"/>
      <c r="P99" s="164"/>
      <c r="Q99" s="164"/>
      <c r="R99" s="164"/>
      <c r="S99" s="220"/>
      <c r="T99" s="220"/>
      <c r="U99" s="220"/>
      <c r="V99" s="220"/>
      <c r="W99" s="220"/>
      <c r="X99" s="220"/>
      <c r="Y99" s="379"/>
      <c r="Z99" s="494"/>
      <c r="AA99" s="302"/>
    </row>
    <row r="100" spans="1:27" ht="15.75" hidden="1" customHeight="1" x14ac:dyDescent="0.25">
      <c r="A100" s="478"/>
      <c r="B100" s="7"/>
      <c r="C100" s="7"/>
      <c r="D100" s="7"/>
      <c r="E100" s="594"/>
      <c r="F100" s="50">
        <v>15000</v>
      </c>
      <c r="G100" s="60"/>
      <c r="H100" s="7"/>
      <c r="I100" s="37"/>
      <c r="J100" s="37"/>
      <c r="K100" s="37"/>
      <c r="L100" s="37"/>
      <c r="M100" s="37"/>
      <c r="N100" s="164"/>
      <c r="O100" s="164"/>
      <c r="P100" s="164"/>
      <c r="Q100" s="164"/>
      <c r="R100" s="164"/>
      <c r="S100" s="220"/>
      <c r="T100" s="220"/>
      <c r="U100" s="220"/>
      <c r="V100" s="220"/>
      <c r="W100" s="220"/>
      <c r="X100" s="220"/>
      <c r="Y100" s="379"/>
      <c r="Z100" s="494"/>
      <c r="AA100" s="302"/>
    </row>
    <row r="101" spans="1:27" ht="15.75" hidden="1" customHeight="1" x14ac:dyDescent="0.25">
      <c r="A101" s="478"/>
      <c r="B101" s="7" t="s">
        <v>15</v>
      </c>
      <c r="C101" s="7" t="s">
        <v>50</v>
      </c>
      <c r="D101" s="7"/>
      <c r="E101" s="361"/>
      <c r="F101" s="50"/>
      <c r="G101" s="50"/>
      <c r="H101" s="7"/>
      <c r="I101" s="37"/>
      <c r="J101" s="37"/>
      <c r="K101" s="37"/>
      <c r="L101" s="37"/>
      <c r="M101" s="37"/>
      <c r="N101" s="164"/>
      <c r="O101" s="164"/>
      <c r="P101" s="164"/>
      <c r="Q101" s="164"/>
      <c r="R101" s="164"/>
      <c r="S101" s="220"/>
      <c r="T101" s="220"/>
      <c r="U101" s="220"/>
      <c r="V101" s="220"/>
      <c r="W101" s="220"/>
      <c r="X101" s="220"/>
      <c r="Y101" s="379"/>
      <c r="Z101" s="494"/>
      <c r="AA101" s="302"/>
    </row>
    <row r="102" spans="1:27" ht="15.75" hidden="1" customHeight="1" x14ac:dyDescent="0.25">
      <c r="A102" s="478"/>
      <c r="B102" s="7" t="s">
        <v>11</v>
      </c>
      <c r="C102" s="7" t="s">
        <v>59</v>
      </c>
      <c r="D102" s="7"/>
      <c r="E102" s="361"/>
      <c r="F102" s="50"/>
      <c r="G102" s="50"/>
      <c r="H102" s="7"/>
      <c r="I102" s="37"/>
      <c r="J102" s="37"/>
      <c r="K102" s="37"/>
      <c r="L102" s="37"/>
      <c r="M102" s="37"/>
      <c r="N102" s="164"/>
      <c r="O102" s="164"/>
      <c r="P102" s="164"/>
      <c r="Q102" s="164"/>
      <c r="R102" s="164"/>
      <c r="S102" s="220"/>
      <c r="T102" s="220"/>
      <c r="U102" s="220"/>
      <c r="V102" s="220"/>
      <c r="W102" s="220"/>
      <c r="X102" s="220"/>
      <c r="Y102" s="379"/>
      <c r="Z102" s="494"/>
      <c r="AA102" s="302"/>
    </row>
    <row r="103" spans="1:27" ht="15.75" hidden="1" customHeight="1" x14ac:dyDescent="0.25">
      <c r="A103" s="478"/>
      <c r="B103" s="7" t="s">
        <v>11</v>
      </c>
      <c r="C103" s="7" t="s">
        <v>58</v>
      </c>
      <c r="D103" s="7"/>
      <c r="E103" s="361"/>
      <c r="F103" s="50"/>
      <c r="G103" s="50"/>
      <c r="H103" s="7"/>
      <c r="I103" s="37"/>
      <c r="J103" s="37"/>
      <c r="K103" s="37"/>
      <c r="L103" s="37"/>
      <c r="M103" s="37"/>
      <c r="N103" s="164"/>
      <c r="O103" s="164"/>
      <c r="P103" s="164"/>
      <c r="Q103" s="164"/>
      <c r="R103" s="164"/>
      <c r="S103" s="220"/>
      <c r="T103" s="220"/>
      <c r="U103" s="220"/>
      <c r="V103" s="220"/>
      <c r="W103" s="220"/>
      <c r="X103" s="220"/>
      <c r="Y103" s="379"/>
      <c r="Z103" s="494"/>
      <c r="AA103" s="302"/>
    </row>
    <row r="104" spans="1:27" ht="15.75" hidden="1" customHeight="1" x14ac:dyDescent="0.25">
      <c r="A104" s="478"/>
      <c r="B104" s="7" t="s">
        <v>11</v>
      </c>
      <c r="C104" s="7" t="s">
        <v>99</v>
      </c>
      <c r="D104" s="7"/>
      <c r="E104" s="7"/>
      <c r="F104" s="50"/>
      <c r="G104" s="50"/>
      <c r="H104" s="7"/>
      <c r="I104" s="37">
        <v>15000</v>
      </c>
      <c r="J104" s="37">
        <v>0</v>
      </c>
      <c r="K104" s="37">
        <v>0</v>
      </c>
      <c r="L104" s="37"/>
      <c r="M104" s="37"/>
      <c r="N104" s="164"/>
      <c r="O104" s="164"/>
      <c r="P104" s="164"/>
      <c r="Q104" s="164"/>
      <c r="R104" s="164"/>
      <c r="S104" s="220"/>
      <c r="T104" s="220"/>
      <c r="U104" s="220"/>
      <c r="V104" s="220"/>
      <c r="W104" s="220"/>
      <c r="X104" s="220"/>
      <c r="Y104" s="379"/>
      <c r="Z104" s="494"/>
      <c r="AA104" s="302"/>
    </row>
    <row r="105" spans="1:27" ht="15.75" hidden="1" customHeight="1" x14ac:dyDescent="0.25">
      <c r="A105" s="478"/>
      <c r="B105" s="7" t="s">
        <v>11</v>
      </c>
      <c r="C105" s="7" t="s">
        <v>100</v>
      </c>
      <c r="D105" s="7"/>
      <c r="E105" s="361"/>
      <c r="F105" s="50"/>
      <c r="G105" s="50"/>
      <c r="H105" s="7"/>
      <c r="I105" s="37">
        <v>10000</v>
      </c>
      <c r="J105" s="37">
        <v>0</v>
      </c>
      <c r="K105" s="37">
        <v>0</v>
      </c>
      <c r="L105" s="37"/>
      <c r="M105" s="37"/>
      <c r="N105" s="164"/>
      <c r="O105" s="164"/>
      <c r="P105" s="164"/>
      <c r="Q105" s="164"/>
      <c r="R105" s="164"/>
      <c r="S105" s="220"/>
      <c r="T105" s="220"/>
      <c r="U105" s="220"/>
      <c r="V105" s="220"/>
      <c r="W105" s="220"/>
      <c r="X105" s="220"/>
      <c r="Y105" s="379"/>
      <c r="Z105" s="494"/>
      <c r="AA105" s="302"/>
    </row>
    <row r="106" spans="1:27" ht="16.5" hidden="1" customHeight="1" thickBot="1" x14ac:dyDescent="0.25">
      <c r="A106" s="478"/>
      <c r="B106" s="7" t="s">
        <v>11</v>
      </c>
      <c r="C106" s="7" t="s">
        <v>12</v>
      </c>
      <c r="D106" s="7"/>
      <c r="E106" s="361">
        <v>10000</v>
      </c>
      <c r="F106" s="50">
        <v>12500</v>
      </c>
      <c r="G106" s="198">
        <v>10000</v>
      </c>
      <c r="H106" s="7"/>
      <c r="I106" s="37">
        <v>10000</v>
      </c>
      <c r="J106" s="37">
        <v>0</v>
      </c>
      <c r="K106" s="37">
        <v>0</v>
      </c>
      <c r="L106" s="37"/>
      <c r="M106" s="37"/>
      <c r="N106" s="164"/>
      <c r="O106" s="164"/>
      <c r="P106" s="164"/>
      <c r="Q106" s="164"/>
      <c r="R106" s="164"/>
      <c r="S106" s="220"/>
      <c r="T106" s="220"/>
      <c r="U106" s="220"/>
      <c r="V106" s="220"/>
      <c r="W106" s="220"/>
      <c r="X106" s="220"/>
      <c r="Y106" s="379"/>
      <c r="Z106" s="494"/>
      <c r="AA106" s="302"/>
    </row>
    <row r="107" spans="1:27" ht="15.75" hidden="1" customHeight="1" x14ac:dyDescent="0.25">
      <c r="A107" s="478"/>
      <c r="B107" s="7" t="s">
        <v>11</v>
      </c>
      <c r="C107" s="7" t="s">
        <v>121</v>
      </c>
      <c r="D107" s="7"/>
      <c r="E107" s="361"/>
      <c r="F107" s="50"/>
      <c r="G107" s="198"/>
      <c r="H107" s="7"/>
      <c r="I107" s="37"/>
      <c r="J107" s="37"/>
      <c r="K107" s="37"/>
      <c r="L107" s="37">
        <v>20000</v>
      </c>
      <c r="M107" s="37"/>
      <c r="N107" s="164">
        <v>0</v>
      </c>
      <c r="O107" s="164">
        <v>0</v>
      </c>
      <c r="P107" s="164">
        <v>0</v>
      </c>
      <c r="Q107" s="164"/>
      <c r="R107" s="164"/>
      <c r="S107" s="220"/>
      <c r="T107" s="220"/>
      <c r="U107" s="220"/>
      <c r="V107" s="220"/>
      <c r="W107" s="220"/>
      <c r="X107" s="220"/>
      <c r="Y107" s="379"/>
      <c r="Z107" s="494"/>
      <c r="AA107" s="302"/>
    </row>
    <row r="108" spans="1:27" ht="15.75" hidden="1" customHeight="1" x14ac:dyDescent="0.25">
      <c r="A108" s="478"/>
      <c r="B108" s="7" t="s">
        <v>11</v>
      </c>
      <c r="C108" s="7" t="s">
        <v>119</v>
      </c>
      <c r="D108" s="7"/>
      <c r="E108" s="361"/>
      <c r="F108" s="50"/>
      <c r="G108" s="198"/>
      <c r="H108" s="7"/>
      <c r="I108" s="37"/>
      <c r="J108" s="37"/>
      <c r="K108" s="37"/>
      <c r="L108" s="37">
        <v>20000</v>
      </c>
      <c r="M108" s="37"/>
      <c r="N108" s="164">
        <v>0</v>
      </c>
      <c r="O108" s="164">
        <v>0</v>
      </c>
      <c r="P108" s="164">
        <v>0</v>
      </c>
      <c r="Q108" s="164"/>
      <c r="R108" s="164"/>
      <c r="S108" s="220"/>
      <c r="T108" s="220"/>
      <c r="U108" s="220"/>
      <c r="V108" s="220"/>
      <c r="W108" s="220"/>
      <c r="X108" s="220"/>
      <c r="Y108" s="379"/>
      <c r="Z108" s="494"/>
      <c r="AA108" s="302"/>
    </row>
    <row r="109" spans="1:27" ht="15.75" hidden="1" customHeight="1" x14ac:dyDescent="0.25">
      <c r="A109" s="478"/>
      <c r="B109" s="7" t="s">
        <v>11</v>
      </c>
      <c r="C109" s="7" t="s">
        <v>120</v>
      </c>
      <c r="D109" s="7"/>
      <c r="E109" s="361"/>
      <c r="F109" s="50"/>
      <c r="G109" s="198"/>
      <c r="H109" s="7"/>
      <c r="I109" s="37">
        <v>0</v>
      </c>
      <c r="J109" s="37"/>
      <c r="K109" s="37"/>
      <c r="L109" s="37">
        <v>10000</v>
      </c>
      <c r="M109" s="37"/>
      <c r="N109" s="164">
        <v>0</v>
      </c>
      <c r="O109" s="164">
        <v>0</v>
      </c>
      <c r="P109" s="164">
        <v>0</v>
      </c>
      <c r="Q109" s="164"/>
      <c r="R109" s="164"/>
      <c r="S109" s="220"/>
      <c r="T109" s="220"/>
      <c r="U109" s="220"/>
      <c r="V109" s="220"/>
      <c r="W109" s="220"/>
      <c r="X109" s="220"/>
      <c r="Y109" s="379"/>
      <c r="Z109" s="494"/>
      <c r="AA109" s="302"/>
    </row>
    <row r="110" spans="1:27" ht="15.75" hidden="1" customHeight="1" x14ac:dyDescent="0.25">
      <c r="A110" s="478"/>
      <c r="B110" s="7" t="s">
        <v>11</v>
      </c>
      <c r="C110" s="7" t="s">
        <v>122</v>
      </c>
      <c r="D110" s="7"/>
      <c r="E110" s="361"/>
      <c r="F110" s="50"/>
      <c r="G110" s="198"/>
      <c r="H110" s="7"/>
      <c r="I110" s="37"/>
      <c r="J110" s="37"/>
      <c r="K110" s="37"/>
      <c r="L110" s="37">
        <v>10000</v>
      </c>
      <c r="M110" s="37"/>
      <c r="N110" s="164">
        <v>0</v>
      </c>
      <c r="O110" s="164">
        <v>0</v>
      </c>
      <c r="P110" s="164">
        <v>0</v>
      </c>
      <c r="Q110" s="164"/>
      <c r="R110" s="164"/>
      <c r="S110" s="220"/>
      <c r="T110" s="220"/>
      <c r="U110" s="220"/>
      <c r="V110" s="220"/>
      <c r="W110" s="220"/>
      <c r="X110" s="220"/>
      <c r="Y110" s="379"/>
      <c r="Z110" s="494"/>
      <c r="AA110" s="302"/>
    </row>
    <row r="111" spans="1:27" ht="15.75" customHeight="1" x14ac:dyDescent="0.25">
      <c r="A111" s="524">
        <v>7</v>
      </c>
      <c r="B111" s="7" t="s">
        <v>37</v>
      </c>
      <c r="C111" s="7" t="s">
        <v>325</v>
      </c>
      <c r="D111" s="7"/>
      <c r="E111" s="525"/>
      <c r="F111" s="50"/>
      <c r="G111" s="198"/>
      <c r="H111" s="7"/>
      <c r="I111" s="37"/>
      <c r="J111" s="37"/>
      <c r="K111" s="37"/>
      <c r="L111" s="37"/>
      <c r="M111" s="37"/>
      <c r="N111" s="164"/>
      <c r="O111" s="164"/>
      <c r="P111" s="164"/>
      <c r="Q111" s="164"/>
      <c r="R111" s="164"/>
      <c r="S111" s="220"/>
      <c r="T111" s="220"/>
      <c r="U111" s="220"/>
      <c r="V111" s="220">
        <v>5000</v>
      </c>
      <c r="W111" s="220"/>
      <c r="X111" s="220">
        <v>5000</v>
      </c>
      <c r="Y111" s="379">
        <v>5000</v>
      </c>
      <c r="Z111" s="494" t="s">
        <v>327</v>
      </c>
      <c r="AA111" s="302"/>
    </row>
    <row r="112" spans="1:27" x14ac:dyDescent="0.25">
      <c r="A112" s="478">
        <v>8</v>
      </c>
      <c r="B112" s="7" t="s">
        <v>5</v>
      </c>
      <c r="C112" s="7" t="s">
        <v>6</v>
      </c>
      <c r="D112" s="7"/>
      <c r="E112" s="361">
        <v>45000</v>
      </c>
      <c r="F112" s="50">
        <v>50000</v>
      </c>
      <c r="G112" s="50">
        <v>45000</v>
      </c>
      <c r="H112" s="7"/>
      <c r="I112" s="37">
        <v>45000</v>
      </c>
      <c r="J112" s="37">
        <v>20000</v>
      </c>
      <c r="K112" s="37">
        <v>20000</v>
      </c>
      <c r="L112" s="37">
        <v>0</v>
      </c>
      <c r="M112" s="37">
        <v>20000</v>
      </c>
      <c r="N112" s="164">
        <v>10000</v>
      </c>
      <c r="O112" s="164">
        <v>10000</v>
      </c>
      <c r="P112" s="164">
        <f>O112+N112</f>
        <v>20000</v>
      </c>
      <c r="Q112" s="164">
        <v>40000</v>
      </c>
      <c r="R112" s="164">
        <v>40000</v>
      </c>
      <c r="S112" s="220">
        <v>20000</v>
      </c>
      <c r="T112" s="220">
        <v>20000</v>
      </c>
      <c r="U112" s="220">
        <f>20000+20000</f>
        <v>40000</v>
      </c>
      <c r="V112" s="220">
        <v>20000</v>
      </c>
      <c r="W112" s="220">
        <v>20000</v>
      </c>
      <c r="X112" s="220"/>
      <c r="Y112" s="379">
        <f>W112</f>
        <v>20000</v>
      </c>
      <c r="Z112" s="494" t="s">
        <v>260</v>
      </c>
      <c r="AA112" s="302"/>
    </row>
    <row r="113" spans="1:31" ht="31.5" hidden="1" customHeight="1" x14ac:dyDescent="0.25">
      <c r="A113" s="478"/>
      <c r="B113" s="54" t="s">
        <v>92</v>
      </c>
      <c r="C113" s="53" t="s">
        <v>93</v>
      </c>
      <c r="D113" s="7"/>
      <c r="E113" s="7"/>
      <c r="F113" s="7"/>
      <c r="G113" s="50">
        <v>14000</v>
      </c>
      <c r="H113" s="7"/>
      <c r="I113" s="37"/>
      <c r="J113" s="37"/>
      <c r="K113" s="37"/>
      <c r="L113" s="37"/>
      <c r="M113" s="37"/>
      <c r="N113" s="164"/>
      <c r="O113" s="164"/>
      <c r="P113" s="164"/>
      <c r="Q113" s="164"/>
      <c r="R113" s="164"/>
      <c r="S113" s="220"/>
      <c r="T113" s="220"/>
      <c r="U113" s="220"/>
      <c r="V113" s="220"/>
      <c r="W113" s="220"/>
      <c r="X113" s="220"/>
      <c r="Y113" s="379"/>
      <c r="Z113" s="494"/>
      <c r="AA113" s="302"/>
    </row>
    <row r="114" spans="1:31" ht="15.75" hidden="1" customHeight="1" x14ac:dyDescent="0.25">
      <c r="A114" s="478"/>
      <c r="B114" s="7" t="s">
        <v>47</v>
      </c>
      <c r="C114" s="7" t="s">
        <v>39</v>
      </c>
      <c r="D114" s="7"/>
      <c r="E114" s="361">
        <v>10000</v>
      </c>
      <c r="F114" s="50">
        <v>20000</v>
      </c>
      <c r="G114" s="50">
        <v>0</v>
      </c>
      <c r="H114" s="7"/>
      <c r="I114" s="37"/>
      <c r="J114" s="37"/>
      <c r="K114" s="37"/>
      <c r="L114" s="37"/>
      <c r="M114" s="37"/>
      <c r="N114" s="164"/>
      <c r="O114" s="164"/>
      <c r="P114" s="164"/>
      <c r="Q114" s="164"/>
      <c r="R114" s="164"/>
      <c r="S114" s="220"/>
      <c r="T114" s="220"/>
      <c r="U114" s="220"/>
      <c r="V114" s="220"/>
      <c r="W114" s="220"/>
      <c r="X114" s="220"/>
      <c r="Y114" s="379"/>
      <c r="Z114" s="494"/>
      <c r="AA114" s="302"/>
    </row>
    <row r="115" spans="1:31" ht="15.75" hidden="1" customHeight="1" x14ac:dyDescent="0.25">
      <c r="A115" s="478">
        <v>43</v>
      </c>
      <c r="B115" s="7" t="s">
        <v>11</v>
      </c>
      <c r="C115" s="7" t="s">
        <v>13</v>
      </c>
      <c r="D115" s="7"/>
      <c r="E115" s="361"/>
      <c r="F115" s="50"/>
      <c r="G115" s="50"/>
      <c r="H115" s="7"/>
      <c r="I115" s="37"/>
      <c r="J115" s="37" t="e">
        <f>#REF!+F119+F117+F116+F114+F112+F106+F100+F97+F95+#REF!+#REF!+F12+F11+F10+#REF!+F92+F19+F18+#REF!+F16+F14+F89+F88+F87+F86+F8+F85+F82+F80+F7+F79+F6+#REF!</f>
        <v>#REF!</v>
      </c>
      <c r="K115" s="37" t="e">
        <f>#REF!+G119+G117+G116+G114+G112+G106+G100+G97+G95+#REF!+#REF!+G12+G11+G10+#REF!+G92+G19+G18+#REF!+G16+G14+G89+G88+G87+G86+G8+G85+G82+G80+G7+G79+G6+#REF!</f>
        <v>#REF!</v>
      </c>
      <c r="L115" s="37"/>
      <c r="M115" s="37"/>
      <c r="N115" s="164"/>
      <c r="O115" s="164"/>
      <c r="P115" s="164"/>
      <c r="Q115" s="164"/>
      <c r="R115" s="164"/>
      <c r="S115" s="220"/>
      <c r="T115" s="220"/>
      <c r="U115" s="220"/>
      <c r="V115" s="220"/>
      <c r="W115" s="220"/>
      <c r="X115" s="220"/>
      <c r="Y115" s="379"/>
      <c r="Z115" s="494"/>
      <c r="AA115" s="302"/>
    </row>
    <row r="116" spans="1:31" ht="15.75" hidden="1" customHeight="1" x14ac:dyDescent="0.25">
      <c r="A116" s="478"/>
      <c r="B116" s="7" t="s">
        <v>28</v>
      </c>
      <c r="C116" s="7" t="s">
        <v>29</v>
      </c>
      <c r="D116" s="7"/>
      <c r="E116" s="361"/>
      <c r="F116" s="50">
        <v>5000</v>
      </c>
      <c r="G116" s="50">
        <v>3000</v>
      </c>
      <c r="H116" s="7"/>
      <c r="I116" s="37">
        <v>3000</v>
      </c>
      <c r="J116" s="37">
        <v>0</v>
      </c>
      <c r="K116" s="37">
        <v>0</v>
      </c>
      <c r="L116" s="37">
        <v>0</v>
      </c>
      <c r="M116" s="37"/>
      <c r="N116" s="164"/>
      <c r="O116" s="164"/>
      <c r="P116" s="164"/>
      <c r="Q116" s="164"/>
      <c r="R116" s="164"/>
      <c r="S116" s="220"/>
      <c r="T116" s="220"/>
      <c r="U116" s="220"/>
      <c r="V116" s="220"/>
      <c r="W116" s="220"/>
      <c r="X116" s="220"/>
      <c r="Y116" s="379"/>
      <c r="Z116" s="494"/>
      <c r="AA116" s="302"/>
    </row>
    <row r="117" spans="1:31" hidden="1" x14ac:dyDescent="0.25">
      <c r="A117" s="478">
        <v>13</v>
      </c>
      <c r="B117" s="7" t="s">
        <v>28</v>
      </c>
      <c r="C117" s="7" t="s">
        <v>31</v>
      </c>
      <c r="D117" s="7"/>
      <c r="E117" s="361">
        <v>5000</v>
      </c>
      <c r="F117" s="50">
        <v>6000</v>
      </c>
      <c r="G117" s="50">
        <v>5000</v>
      </c>
      <c r="H117" s="7"/>
      <c r="I117" s="37">
        <v>5000</v>
      </c>
      <c r="J117" s="37">
        <v>2000</v>
      </c>
      <c r="K117" s="37">
        <v>2000</v>
      </c>
      <c r="L117" s="37">
        <v>5000</v>
      </c>
      <c r="M117" s="37">
        <v>2000</v>
      </c>
      <c r="N117" s="164">
        <v>2500</v>
      </c>
      <c r="O117" s="164">
        <v>0</v>
      </c>
      <c r="P117" s="164">
        <f>O117+N117</f>
        <v>2500</v>
      </c>
      <c r="Q117" s="164"/>
      <c r="R117" s="164">
        <v>0</v>
      </c>
      <c r="S117" s="220"/>
      <c r="T117" s="220"/>
      <c r="U117" s="220"/>
      <c r="V117" s="220"/>
      <c r="W117" s="220"/>
      <c r="X117" s="220"/>
      <c r="Y117" s="379"/>
      <c r="Z117" s="494"/>
      <c r="AA117" s="302"/>
    </row>
    <row r="118" spans="1:31" x14ac:dyDescent="0.25">
      <c r="A118" s="478">
        <v>9</v>
      </c>
      <c r="B118" s="7" t="s">
        <v>32</v>
      </c>
      <c r="C118" s="7" t="s">
        <v>33</v>
      </c>
      <c r="D118" s="7"/>
      <c r="E118" s="361">
        <v>40000</v>
      </c>
      <c r="F118" s="50">
        <v>50000</v>
      </c>
      <c r="G118" s="50">
        <v>40000</v>
      </c>
      <c r="H118" s="7"/>
      <c r="I118" s="37">
        <v>40000</v>
      </c>
      <c r="J118" s="37">
        <v>20000</v>
      </c>
      <c r="K118" s="37">
        <v>20000</v>
      </c>
      <c r="L118" s="37">
        <v>40000</v>
      </c>
      <c r="M118" s="37">
        <v>20000</v>
      </c>
      <c r="N118" s="164">
        <v>10000</v>
      </c>
      <c r="O118" s="164">
        <v>27000</v>
      </c>
      <c r="P118" s="164">
        <f>O118+N118</f>
        <v>37000</v>
      </c>
      <c r="Q118" s="164">
        <v>40000</v>
      </c>
      <c r="R118" s="164">
        <v>40000</v>
      </c>
      <c r="S118" s="220">
        <v>20000</v>
      </c>
      <c r="T118" s="220">
        <v>20000</v>
      </c>
      <c r="U118" s="220">
        <f>20000+20000</f>
        <v>40000</v>
      </c>
      <c r="V118" s="220">
        <v>25000</v>
      </c>
      <c r="W118" s="220">
        <v>25000</v>
      </c>
      <c r="X118" s="220">
        <v>31000</v>
      </c>
      <c r="Y118" s="379" t="s">
        <v>236</v>
      </c>
      <c r="Z118" s="494" t="s">
        <v>261</v>
      </c>
      <c r="AA118" s="302"/>
    </row>
    <row r="119" spans="1:31" x14ac:dyDescent="0.25">
      <c r="A119" s="478">
        <v>10</v>
      </c>
      <c r="B119" s="7" t="s">
        <v>28</v>
      </c>
      <c r="C119" s="7" t="s">
        <v>30</v>
      </c>
      <c r="D119" s="7"/>
      <c r="E119" s="361">
        <v>9500</v>
      </c>
      <c r="F119" s="50">
        <v>10000</v>
      </c>
      <c r="G119" s="50">
        <v>9500</v>
      </c>
      <c r="H119" s="7"/>
      <c r="I119" s="37">
        <v>9500</v>
      </c>
      <c r="J119" s="37">
        <v>3000</v>
      </c>
      <c r="K119" s="37">
        <v>3000</v>
      </c>
      <c r="L119" s="37">
        <v>5000</v>
      </c>
      <c r="M119" s="37">
        <v>5000</v>
      </c>
      <c r="N119" s="164">
        <v>0</v>
      </c>
      <c r="O119" s="164">
        <v>0</v>
      </c>
      <c r="P119" s="164">
        <v>0</v>
      </c>
      <c r="Q119" s="164">
        <v>3000</v>
      </c>
      <c r="R119" s="164">
        <v>6000</v>
      </c>
      <c r="S119" s="220">
        <v>1500</v>
      </c>
      <c r="T119" s="220">
        <v>1500</v>
      </c>
      <c r="U119" s="220">
        <v>3000</v>
      </c>
      <c r="V119" s="220">
        <v>4000</v>
      </c>
      <c r="W119" s="220">
        <v>4000</v>
      </c>
      <c r="X119" s="220"/>
      <c r="Y119" s="164">
        <v>4000</v>
      </c>
      <c r="Z119" s="494" t="s">
        <v>263</v>
      </c>
      <c r="AA119" s="302"/>
    </row>
    <row r="120" spans="1:31" ht="15.75" hidden="1" customHeight="1" x14ac:dyDescent="0.25">
      <c r="A120" s="478"/>
      <c r="B120" s="51"/>
      <c r="C120" s="143"/>
      <c r="D120" s="7"/>
      <c r="E120" s="144">
        <f>SUM(E6:E119)</f>
        <v>1137000</v>
      </c>
      <c r="F120" s="144">
        <f>SUM(F6:F119)</f>
        <v>1268500</v>
      </c>
      <c r="G120" s="144">
        <f>SUM(G6:G119)</f>
        <v>1161500</v>
      </c>
      <c r="H120" s="7"/>
      <c r="I120" s="94">
        <f ca="1">SUM(I6:I128)</f>
        <v>2553000</v>
      </c>
      <c r="J120" s="37"/>
      <c r="K120" s="37"/>
      <c r="L120" s="37"/>
      <c r="M120" s="37"/>
      <c r="N120" s="164"/>
      <c r="O120" s="164"/>
      <c r="P120" s="164"/>
      <c r="Q120" s="164"/>
      <c r="R120" s="164"/>
      <c r="S120" s="220"/>
      <c r="T120" s="220"/>
      <c r="U120" s="220"/>
      <c r="V120" s="220"/>
      <c r="W120" s="220"/>
      <c r="X120" s="220"/>
      <c r="Y120" s="164"/>
      <c r="Z120" s="495"/>
      <c r="AA120" s="302"/>
    </row>
    <row r="121" spans="1:31" ht="15.75" hidden="1" customHeight="1" x14ac:dyDescent="0.25">
      <c r="A121" s="478">
        <v>14</v>
      </c>
      <c r="B121" s="51" t="s">
        <v>123</v>
      </c>
      <c r="C121" s="143" t="s">
        <v>170</v>
      </c>
      <c r="D121" s="7"/>
      <c r="E121" s="144"/>
      <c r="F121" s="144"/>
      <c r="G121" s="144"/>
      <c r="H121" s="7"/>
      <c r="I121" s="94"/>
      <c r="J121" s="37"/>
      <c r="K121" s="37"/>
      <c r="L121" s="37">
        <v>22000</v>
      </c>
      <c r="M121" s="37"/>
      <c r="N121" s="164"/>
      <c r="O121" s="164"/>
      <c r="P121" s="164"/>
      <c r="Q121" s="164"/>
      <c r="R121" s="164"/>
      <c r="S121" s="220"/>
      <c r="T121" s="220"/>
      <c r="U121" s="220"/>
      <c r="V121" s="220"/>
      <c r="W121" s="220"/>
      <c r="X121" s="220"/>
      <c r="Y121" s="164"/>
      <c r="Z121" s="495"/>
      <c r="AA121" s="302"/>
    </row>
    <row r="122" spans="1:31" ht="15.75" customHeight="1" x14ac:dyDescent="0.25">
      <c r="A122" s="478">
        <v>11</v>
      </c>
      <c r="B122" s="105" t="s">
        <v>47</v>
      </c>
      <c r="C122" s="143" t="s">
        <v>4</v>
      </c>
      <c r="D122" s="7"/>
      <c r="E122" s="144"/>
      <c r="F122" s="144"/>
      <c r="G122" s="144"/>
      <c r="H122" s="7"/>
      <c r="I122" s="94"/>
      <c r="J122" s="37"/>
      <c r="K122" s="37"/>
      <c r="L122" s="37"/>
      <c r="M122" s="37"/>
      <c r="N122" s="164"/>
      <c r="O122" s="164"/>
      <c r="P122" s="164"/>
      <c r="Q122" s="164"/>
      <c r="R122" s="164"/>
      <c r="S122" s="220"/>
      <c r="T122" s="220"/>
      <c r="U122" s="220"/>
      <c r="V122" s="220">
        <v>0</v>
      </c>
      <c r="W122" s="220">
        <v>0</v>
      </c>
      <c r="X122" s="220"/>
      <c r="Y122" s="164"/>
      <c r="Z122" s="495" t="s">
        <v>276</v>
      </c>
      <c r="AA122" s="302"/>
    </row>
    <row r="123" spans="1:31" ht="31.5" x14ac:dyDescent="0.25">
      <c r="A123" s="478">
        <v>12</v>
      </c>
      <c r="B123" s="105" t="s">
        <v>307</v>
      </c>
      <c r="C123" s="497" t="s">
        <v>239</v>
      </c>
      <c r="D123" s="7"/>
      <c r="E123" s="144"/>
      <c r="F123" s="144"/>
      <c r="G123" s="144"/>
      <c r="H123" s="7"/>
      <c r="I123" s="94"/>
      <c r="J123" s="37"/>
      <c r="K123" s="37"/>
      <c r="L123" s="37"/>
      <c r="M123" s="37"/>
      <c r="N123" s="164"/>
      <c r="O123" s="164">
        <v>2500</v>
      </c>
      <c r="P123" s="164">
        <f>O123+N123</f>
        <v>2500</v>
      </c>
      <c r="Q123" s="164">
        <v>2000</v>
      </c>
      <c r="R123" s="164"/>
      <c r="S123" s="220">
        <v>0</v>
      </c>
      <c r="T123" s="220"/>
      <c r="U123" s="220"/>
      <c r="V123" s="247">
        <v>5000</v>
      </c>
      <c r="W123" s="247">
        <v>5000</v>
      </c>
      <c r="X123" s="247"/>
      <c r="Y123" s="193">
        <v>5000</v>
      </c>
      <c r="Z123" s="495" t="s">
        <v>262</v>
      </c>
      <c r="AA123" s="302"/>
    </row>
    <row r="124" spans="1:31" x14ac:dyDescent="0.25">
      <c r="A124" s="524">
        <v>13</v>
      </c>
      <c r="B124" s="105" t="s">
        <v>37</v>
      </c>
      <c r="C124" s="497" t="s">
        <v>323</v>
      </c>
      <c r="D124" s="7"/>
      <c r="E124" s="144"/>
      <c r="F124" s="144"/>
      <c r="G124" s="144"/>
      <c r="H124" s="7"/>
      <c r="I124" s="94"/>
      <c r="J124" s="37"/>
      <c r="K124" s="37"/>
      <c r="L124" s="37"/>
      <c r="M124" s="37"/>
      <c r="N124" s="164"/>
      <c r="O124" s="164"/>
      <c r="P124" s="164"/>
      <c r="Q124" s="164"/>
      <c r="R124" s="164"/>
      <c r="S124" s="220"/>
      <c r="T124" s="220"/>
      <c r="U124" s="220"/>
      <c r="V124" s="247">
        <v>7500</v>
      </c>
      <c r="W124" s="247"/>
      <c r="X124" s="247">
        <v>7500</v>
      </c>
      <c r="Y124" s="193">
        <v>7500</v>
      </c>
      <c r="Z124" s="495" t="s">
        <v>326</v>
      </c>
      <c r="AA124" s="302"/>
    </row>
    <row r="125" spans="1:31" x14ac:dyDescent="0.25">
      <c r="A125" s="524">
        <v>14</v>
      </c>
      <c r="B125" s="105" t="s">
        <v>10</v>
      </c>
      <c r="C125" s="497" t="s">
        <v>323</v>
      </c>
      <c r="D125" s="7"/>
      <c r="E125" s="144"/>
      <c r="F125" s="144"/>
      <c r="G125" s="144"/>
      <c r="H125" s="7"/>
      <c r="I125" s="94"/>
      <c r="J125" s="37"/>
      <c r="K125" s="37"/>
      <c r="L125" s="37"/>
      <c r="M125" s="37"/>
      <c r="N125" s="164"/>
      <c r="O125" s="164"/>
      <c r="P125" s="164"/>
      <c r="Q125" s="164"/>
      <c r="R125" s="164"/>
      <c r="S125" s="220"/>
      <c r="T125" s="220"/>
      <c r="U125" s="220"/>
      <c r="V125" s="247">
        <v>7500</v>
      </c>
      <c r="W125" s="247"/>
      <c r="X125" s="247">
        <v>7500</v>
      </c>
      <c r="Y125" s="193">
        <v>7500</v>
      </c>
      <c r="Z125" s="495" t="s">
        <v>303</v>
      </c>
      <c r="AA125" s="302"/>
    </row>
    <row r="126" spans="1:31" x14ac:dyDescent="0.25">
      <c r="A126" s="524">
        <v>15</v>
      </c>
      <c r="B126" s="105" t="s">
        <v>328</v>
      </c>
      <c r="C126" s="497" t="s">
        <v>323</v>
      </c>
      <c r="D126" s="7"/>
      <c r="E126" s="144"/>
      <c r="F126" s="144"/>
      <c r="G126" s="144"/>
      <c r="H126" s="7"/>
      <c r="I126" s="94"/>
      <c r="J126" s="37"/>
      <c r="K126" s="37"/>
      <c r="L126" s="37"/>
      <c r="M126" s="37"/>
      <c r="N126" s="164"/>
      <c r="O126" s="164"/>
      <c r="P126" s="164"/>
      <c r="Q126" s="164"/>
      <c r="R126" s="164"/>
      <c r="S126" s="220"/>
      <c r="T126" s="220"/>
      <c r="U126" s="220"/>
      <c r="V126" s="247">
        <v>7500</v>
      </c>
      <c r="W126" s="247"/>
      <c r="X126" s="247">
        <v>7500</v>
      </c>
      <c r="Y126" s="530">
        <v>0</v>
      </c>
      <c r="Z126" s="495" t="s">
        <v>268</v>
      </c>
      <c r="AA126" s="302"/>
    </row>
    <row r="127" spans="1:31" ht="18.75" x14ac:dyDescent="0.3">
      <c r="A127" s="69"/>
      <c r="B127" s="64"/>
      <c r="C127" s="405" t="s">
        <v>112</v>
      </c>
      <c r="D127" s="406"/>
      <c r="E127" s="407"/>
      <c r="F127" s="407"/>
      <c r="G127" s="407"/>
      <c r="H127" s="406"/>
      <c r="I127" s="407"/>
      <c r="J127" s="408">
        <f>J119+J117+J112+J97+J93+J92+J86+J85+J79</f>
        <v>197000</v>
      </c>
      <c r="K127" s="408">
        <f>K119+K117+K112+K97+K93+K92+K86+K85+K79</f>
        <v>197000</v>
      </c>
      <c r="L127" s="408">
        <f>L119+L117+L112+L97+L93+L92+L86+L85+L79+L107+L108+L109+L110</f>
        <v>570000</v>
      </c>
      <c r="M127" s="408">
        <f>M119+M117+M112+M97+M93+M92+M86+M85+M79</f>
        <v>204000</v>
      </c>
      <c r="N127" s="408">
        <f>N119+N117+N112+N97+N93+N92+N86+N85+N79+N118</f>
        <v>111000</v>
      </c>
      <c r="O127" s="408">
        <f>O119+O117+O112+O97+O93+O92+O86+O85+O79+O118+O123</f>
        <v>125500</v>
      </c>
      <c r="P127" s="408">
        <f>O127+N127</f>
        <v>236500</v>
      </c>
      <c r="Q127" s="408">
        <f>Q123+Q119+Q118+Q112+Q97+Q94+Q93+Q92+Q86+Q85+Q79+Q90+Q96</f>
        <v>311500.27</v>
      </c>
      <c r="R127" s="408">
        <f>R119+R117+R112+R97+R93+R92+R86+R85+R79+R94+R95+R96+R90+R91+R118</f>
        <v>696000</v>
      </c>
      <c r="S127" s="409">
        <f>S79+S86+S90+S92+S94+S96+S112+S118+S119</f>
        <v>154000</v>
      </c>
      <c r="T127" s="409">
        <f>T79+T86+T90+T92+T94+T96+T112+T118+T119</f>
        <v>154000</v>
      </c>
      <c r="U127" s="409">
        <f>U79+U86+U90+U92+U94+U96+U112+U118+U119</f>
        <v>308000</v>
      </c>
      <c r="V127" s="409">
        <f>V79+V87+V90+V92+V94+V96+V112+V118+V119+V122+V123</f>
        <v>212600</v>
      </c>
      <c r="W127" s="409">
        <f>SUM(W79:W126)</f>
        <v>212600</v>
      </c>
      <c r="X127" s="409">
        <f>SUM(X79:X126)</f>
        <v>98500</v>
      </c>
      <c r="Y127" s="408">
        <f>SUM(Y79:Y126)</f>
        <v>227600</v>
      </c>
      <c r="Z127" s="302"/>
      <c r="AA127" s="313"/>
    </row>
    <row r="128" spans="1:31" ht="23.25" customHeight="1" thickBot="1" x14ac:dyDescent="0.35">
      <c r="A128" s="72"/>
      <c r="B128" s="77"/>
      <c r="C128" s="410" t="s">
        <v>115</v>
      </c>
      <c r="D128" s="411"/>
      <c r="E128" s="412"/>
      <c r="F128" s="412"/>
      <c r="G128" s="412">
        <f>SUM(G6:G119)</f>
        <v>1161500</v>
      </c>
      <c r="H128" s="411"/>
      <c r="I128" s="412">
        <f>SUM(I6:I119)</f>
        <v>1497500</v>
      </c>
      <c r="J128" s="413">
        <f>J74+J127</f>
        <v>744000</v>
      </c>
      <c r="K128" s="413">
        <f>K74+K127</f>
        <v>744000</v>
      </c>
      <c r="L128" s="413">
        <f>L127+L74</f>
        <v>1546000</v>
      </c>
      <c r="M128" s="413">
        <f>M127+M74</f>
        <v>761000</v>
      </c>
      <c r="N128" s="414" t="e">
        <f>N127+N74</f>
        <v>#REF!</v>
      </c>
      <c r="O128" s="414" t="e">
        <f>O127+O74</f>
        <v>#REF!</v>
      </c>
      <c r="P128" s="414" t="e">
        <f>O128+N128</f>
        <v>#REF!</v>
      </c>
      <c r="Q128" s="414" t="e">
        <f>Q127+Q74</f>
        <v>#REF!</v>
      </c>
      <c r="R128" s="413">
        <f>R127+R74</f>
        <v>941500</v>
      </c>
      <c r="S128" s="413" t="e">
        <f>S127+S74</f>
        <v>#REF!</v>
      </c>
      <c r="T128" s="415" t="e">
        <f>T74+T127</f>
        <v>#REF!</v>
      </c>
      <c r="U128" s="415" t="e">
        <f>U127+U74</f>
        <v>#REF!</v>
      </c>
      <c r="V128" s="416">
        <f>V74+V127</f>
        <v>847403</v>
      </c>
      <c r="W128" s="417">
        <f>W127+W74</f>
        <v>806100</v>
      </c>
      <c r="X128" s="417">
        <f>X127+X74</f>
        <v>1022300</v>
      </c>
      <c r="Y128" s="413">
        <f>Y127+Y74</f>
        <v>1355735</v>
      </c>
      <c r="Z128" s="314"/>
      <c r="AC128" s="28"/>
      <c r="AD128" s="28"/>
      <c r="AE128" s="28"/>
    </row>
    <row r="129" spans="2:17" ht="16.5" thickBot="1" x14ac:dyDescent="0.3">
      <c r="B129" s="5"/>
      <c r="C129" s="5"/>
      <c r="E129" s="5"/>
      <c r="F129" s="52">
        <f>F120/E120</f>
        <v>1.1156552330694811</v>
      </c>
      <c r="G129" s="52">
        <f>G120/F120</f>
        <v>0.91564840362633027</v>
      </c>
      <c r="N129" s="630"/>
      <c r="O129" s="631"/>
      <c r="Q129" s="28" t="e">
        <f>Q130-Q128</f>
        <v>#REF!</v>
      </c>
    </row>
    <row r="130" spans="2:17" x14ac:dyDescent="0.25">
      <c r="B130" s="5"/>
      <c r="C130" s="5"/>
      <c r="E130" s="5"/>
      <c r="M130" s="28"/>
      <c r="Q130" s="2">
        <v>1254800</v>
      </c>
    </row>
    <row r="131" spans="2:17" x14ac:dyDescent="0.25">
      <c r="B131" s="613" t="s">
        <v>274</v>
      </c>
      <c r="C131" s="613"/>
    </row>
    <row r="132" spans="2:17" x14ac:dyDescent="0.25">
      <c r="B132" s="2" t="s">
        <v>275</v>
      </c>
    </row>
    <row r="133" spans="2:17" x14ac:dyDescent="0.25">
      <c r="B133" s="2" t="s">
        <v>330</v>
      </c>
    </row>
  </sheetData>
  <mergeCells count="74">
    <mergeCell ref="A64:C64"/>
    <mergeCell ref="B131:C131"/>
    <mergeCell ref="W14:W17"/>
    <mergeCell ref="V14:V17"/>
    <mergeCell ref="Q86:Q89"/>
    <mergeCell ref="R86:R89"/>
    <mergeCell ref="S86:S89"/>
    <mergeCell ref="T86:T89"/>
    <mergeCell ref="U86:U89"/>
    <mergeCell ref="J86:J89"/>
    <mergeCell ref="Q51:Q52"/>
    <mergeCell ref="S51:S52"/>
    <mergeCell ref="A72:C72"/>
    <mergeCell ref="A86:A89"/>
    <mergeCell ref="O86:O89"/>
    <mergeCell ref="P86:P89"/>
    <mergeCell ref="E97:E98"/>
    <mergeCell ref="E99:E100"/>
    <mergeCell ref="N129:O129"/>
    <mergeCell ref="E86:E89"/>
    <mergeCell ref="G86:G89"/>
    <mergeCell ref="H86:H89"/>
    <mergeCell ref="I86:I89"/>
    <mergeCell ref="Z14:Z17"/>
    <mergeCell ref="R14:R17"/>
    <mergeCell ref="S14:S17"/>
    <mergeCell ref="T14:T17"/>
    <mergeCell ref="U14:U17"/>
    <mergeCell ref="Y14:Y17"/>
    <mergeCell ref="X14:X17"/>
    <mergeCell ref="Y86:Y89"/>
    <mergeCell ref="K86:K89"/>
    <mergeCell ref="L86:L89"/>
    <mergeCell ref="M86:M89"/>
    <mergeCell ref="N86:N89"/>
    <mergeCell ref="A22:C22"/>
    <mergeCell ref="A31:C31"/>
    <mergeCell ref="A36:C36"/>
    <mergeCell ref="A38:C38"/>
    <mergeCell ref="Q14:Q17"/>
    <mergeCell ref="L14:L17"/>
    <mergeCell ref="C14:C16"/>
    <mergeCell ref="N10:N13"/>
    <mergeCell ref="O10:O13"/>
    <mergeCell ref="Y51:Y52"/>
    <mergeCell ref="A70:B70"/>
    <mergeCell ref="A77:U78"/>
    <mergeCell ref="Y77:Y78"/>
    <mergeCell ref="A43:C43"/>
    <mergeCell ref="M14:M18"/>
    <mergeCell ref="J10:J13"/>
    <mergeCell ref="K10:K13"/>
    <mergeCell ref="L10:L13"/>
    <mergeCell ref="M10:M13"/>
    <mergeCell ref="A14:A19"/>
    <mergeCell ref="B14:B19"/>
    <mergeCell ref="G14:G19"/>
    <mergeCell ref="H14:H19"/>
    <mergeCell ref="Q3:U3"/>
    <mergeCell ref="V3:Y3"/>
    <mergeCell ref="I10:I13"/>
    <mergeCell ref="A1:L1"/>
    <mergeCell ref="A3:A4"/>
    <mergeCell ref="B3:C3"/>
    <mergeCell ref="M3:P3"/>
    <mergeCell ref="A5:C5"/>
    <mergeCell ref="A10:A13"/>
    <mergeCell ref="B10:B13"/>
    <mergeCell ref="C10:C13"/>
    <mergeCell ref="G10:G13"/>
    <mergeCell ref="P10:P13"/>
    <mergeCell ref="Q10:Q13"/>
    <mergeCell ref="R10:R13"/>
    <mergeCell ref="S10:S13"/>
  </mergeCells>
  <pageMargins left="0.19685039370078741" right="0.19685039370078741" top="0.19685039370078741" bottom="0.19685039370078741" header="0" footer="0"/>
  <pageSetup paperSize="9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7</vt:i4>
      </vt:variant>
      <vt:variant>
        <vt:lpstr>Zakresy nazwane</vt:lpstr>
      </vt:variant>
      <vt:variant>
        <vt:i4>3</vt:i4>
      </vt:variant>
    </vt:vector>
  </HeadingPairs>
  <TitlesOfParts>
    <vt:vector size="10" baseType="lpstr">
      <vt:lpstr>sport 2017</vt:lpstr>
      <vt:lpstr>sport 2018</vt:lpstr>
      <vt:lpstr>2021</vt:lpstr>
      <vt:lpstr>2022 umowy</vt:lpstr>
      <vt:lpstr>2023 umowy</vt:lpstr>
      <vt:lpstr> 2024 Umowy</vt:lpstr>
      <vt:lpstr>2025 umowy </vt:lpstr>
      <vt:lpstr>'2022 umowy'!Obszar_wydruku</vt:lpstr>
      <vt:lpstr>'2025 umowy '!Obszar_wydruku</vt:lpstr>
      <vt:lpstr>'sport 2018'!Obszar_wydruku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uzytkownik</dc:creator>
  <cp:lastModifiedBy>Magdalena Hałdaś</cp:lastModifiedBy>
  <cp:lastPrinted>2025-08-22T05:55:15Z</cp:lastPrinted>
  <dcterms:created xsi:type="dcterms:W3CDTF">2017-10-10T06:28:36Z</dcterms:created>
  <dcterms:modified xsi:type="dcterms:W3CDTF">2025-08-22T05:56:37Z</dcterms:modified>
</cp:coreProperties>
</file>